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https://soladeantequera-my.sharepoint.com/personal/jalopez_grupoalsur_com/Documents/Desktop/JLL. Privada/AUDIT/Ficheros EJEMPLOS PICAUDIT/"/>
    </mc:Choice>
  </mc:AlternateContent>
  <xr:revisionPtr revIDLastSave="1583" documentId="13_ncr:1_{5675DAE8-C839-47D6-854C-452B20D154FE}" xr6:coauthVersionLast="47" xr6:coauthVersionMax="47" xr10:uidLastSave="{8C9A9DFC-3294-49CB-853E-FD0781CA6ADB}"/>
  <workbookProtection workbookAlgorithmName="SHA-512" workbookHashValue="BrPR9NScgMMVKZMtgJux54X9wczqAEQsSCRov1KT7F5dS1tGsLDsCkdTJSocPHEVujrBBvhxWhDtPS/WZde4PQ==" workbookSaltValue="+/vwjIuqfBVpgxkPI0ARHQ==" workbookSpinCount="100000" lockStructure="1"/>
  <bookViews>
    <workbookView xWindow="-108" yWindow="-108" windowWidth="23256" windowHeight="13176" xr2:uid="{00000000-000D-0000-FFFF-FFFF00000000}"/>
  </bookViews>
  <sheets>
    <sheet name="INTRO" sheetId="1" r:id="rId1"/>
    <sheet name="1. POOL" sheetId="25" r:id="rId2"/>
    <sheet name="2. RATIOS" sheetId="27" r:id="rId3"/>
    <sheet name="3. DETALLES" sheetId="2" r:id="rId4"/>
    <sheet name="NO. FUENTE" sheetId="26" r:id="rId5"/>
  </sheets>
  <definedNames>
    <definedName name="_xlnm._FilterDatabase" localSheetId="1" hidden="1">'1. POOL'!$B$44:$R$53</definedName>
    <definedName name="_xlnm.Print_Area" localSheetId="0">INTRO!$A$1:$W$14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27" l="1"/>
  <c r="I11" i="27"/>
  <c r="I9" i="27"/>
  <c r="I8" i="27"/>
  <c r="H11" i="27"/>
  <c r="G11" i="27"/>
  <c r="H10" i="27"/>
  <c r="G10" i="27"/>
  <c r="H9" i="27"/>
  <c r="G9" i="27"/>
  <c r="H8" i="27"/>
  <c r="G8" i="27"/>
  <c r="F11" i="27"/>
  <c r="F10" i="27"/>
  <c r="F9" i="27"/>
  <c r="F8" i="27"/>
  <c r="E11" i="27"/>
  <c r="E10" i="27"/>
  <c r="E9" i="27"/>
  <c r="E8" i="27"/>
  <c r="D11" i="27"/>
  <c r="D10" i="27"/>
  <c r="D9" i="27"/>
  <c r="D8" i="27"/>
  <c r="I21" i="27"/>
  <c r="D21" i="27"/>
  <c r="J20" i="27"/>
  <c r="E21" i="27"/>
  <c r="E7" i="27"/>
  <c r="F7" i="27" s="1"/>
  <c r="G7" i="27" s="1"/>
  <c r="H7" i="27" s="1"/>
  <c r="I7" i="27" s="1"/>
  <c r="S53" i="25"/>
  <c r="S51" i="25"/>
  <c r="S50" i="25"/>
  <c r="S49" i="25"/>
  <c r="S47" i="25"/>
  <c r="S46" i="25"/>
  <c r="S45" i="25"/>
  <c r="S52" i="25"/>
  <c r="D31" i="26"/>
  <c r="M48" i="25"/>
  <c r="S48" i="25" s="1"/>
  <c r="I8" i="26"/>
  <c r="D11" i="26"/>
  <c r="G30" i="26"/>
  <c r="G31" i="26" s="1"/>
  <c r="G32" i="26" s="1"/>
  <c r="D29" i="26"/>
  <c r="I9" i="26"/>
  <c r="I7" i="26"/>
  <c r="D12" i="26"/>
  <c r="D8" i="26"/>
  <c r="D7" i="26"/>
  <c r="D21" i="26"/>
  <c r="D20" i="26"/>
  <c r="C21" i="26"/>
  <c r="C20" i="26"/>
  <c r="C19" i="26"/>
  <c r="C18" i="26"/>
  <c r="C17" i="26"/>
  <c r="C16" i="26"/>
  <c r="H9" i="26"/>
  <c r="H8" i="26"/>
  <c r="H7" i="26"/>
  <c r="C31" i="26"/>
  <c r="C30" i="26"/>
  <c r="C29" i="26"/>
  <c r="C28" i="26"/>
  <c r="C7" i="26"/>
  <c r="C12" i="26"/>
  <c r="C11" i="26"/>
  <c r="C10" i="26"/>
  <c r="C9" i="26"/>
  <c r="C8" i="26"/>
  <c r="U53" i="25"/>
  <c r="U52" i="25"/>
  <c r="U51" i="25"/>
  <c r="U50" i="25"/>
  <c r="U49" i="25"/>
  <c r="U47" i="25"/>
  <c r="U46" i="25"/>
  <c r="U45" i="25"/>
  <c r="I12" i="27" l="1"/>
  <c r="G12" i="27"/>
  <c r="H12" i="27"/>
  <c r="F12" i="27"/>
  <c r="J11" i="27"/>
  <c r="J10" i="27"/>
  <c r="J9" i="27"/>
  <c r="E12" i="27"/>
  <c r="D12" i="27"/>
  <c r="J8" i="27"/>
  <c r="E21" i="26"/>
  <c r="D16" i="26"/>
  <c r="E16" i="26" s="1"/>
  <c r="D28" i="26"/>
  <c r="D10" i="26"/>
  <c r="E10" i="26" s="1"/>
  <c r="D30" i="26"/>
  <c r="D9" i="26"/>
  <c r="E9" i="26" s="1"/>
  <c r="D18" i="26"/>
  <c r="E18" i="26" s="1"/>
  <c r="D19" i="26"/>
  <c r="E19" i="26" s="1"/>
  <c r="C22" i="26"/>
  <c r="E20" i="26"/>
  <c r="E11" i="26"/>
  <c r="E12" i="26"/>
  <c r="E7" i="26"/>
  <c r="H10" i="26"/>
  <c r="C32" i="26"/>
  <c r="C13" i="26"/>
  <c r="N43" i="25"/>
  <c r="H29" i="26" s="1"/>
  <c r="R43" i="25"/>
  <c r="H33" i="26" s="1"/>
  <c r="Q43" i="25"/>
  <c r="H32" i="26" s="1"/>
  <c r="P43" i="25"/>
  <c r="H31" i="26" s="1"/>
  <c r="O43" i="25"/>
  <c r="H30" i="26" s="1"/>
  <c r="L43" i="25"/>
  <c r="H28" i="26" s="1"/>
  <c r="O44" i="25"/>
  <c r="P44" i="25" s="1"/>
  <c r="Q44" i="25" s="1"/>
  <c r="F45" i="25"/>
  <c r="F46" i="25"/>
  <c r="F47" i="25"/>
  <c r="F48" i="25"/>
  <c r="F49" i="25"/>
  <c r="F50" i="25"/>
  <c r="F51" i="25"/>
  <c r="F52" i="25"/>
  <c r="F53" i="25"/>
  <c r="G24" i="2"/>
  <c r="H23" i="2"/>
  <c r="H41" i="2"/>
  <c r="H40" i="2"/>
  <c r="H25" i="2"/>
  <c r="H24" i="2"/>
  <c r="H7" i="2"/>
  <c r="H8" i="2"/>
  <c r="E13" i="27" l="1"/>
  <c r="F13" i="27"/>
  <c r="H13" i="27"/>
  <c r="G13" i="27"/>
  <c r="D13" i="27"/>
  <c r="I13" i="27"/>
  <c r="I25" i="27"/>
  <c r="E25" i="27"/>
  <c r="F21" i="27"/>
  <c r="F25" i="27" s="1"/>
  <c r="D25" i="27"/>
  <c r="J12" i="27"/>
  <c r="D33" i="27" s="1"/>
  <c r="G21" i="27"/>
  <c r="G25" i="27" s="1"/>
  <c r="J43" i="25"/>
  <c r="H34" i="26"/>
  <c r="D17" i="26"/>
  <c r="E17" i="26" s="1"/>
  <c r="I10" i="26"/>
  <c r="D32" i="26"/>
  <c r="K43" i="25"/>
  <c r="T52" i="25" s="1"/>
  <c r="U48" i="25"/>
  <c r="M43" i="25"/>
  <c r="H21" i="27" l="1"/>
  <c r="H25" i="27" s="1"/>
  <c r="J19" i="27"/>
  <c r="J21" i="27" s="1"/>
  <c r="J25" i="27" s="1"/>
  <c r="D22" i="26"/>
  <c r="E22" i="26" s="1"/>
  <c r="D13" i="26"/>
  <c r="E13" i="26" s="1"/>
  <c r="E8" i="26"/>
  <c r="T48" i="25"/>
  <c r="T45" i="25"/>
  <c r="T46" i="25"/>
  <c r="T53" i="25"/>
  <c r="T50" i="25"/>
  <c r="T47" i="25"/>
  <c r="T51" i="25"/>
  <c r="T49" i="25"/>
</calcChain>
</file>

<file path=xl/sharedStrings.xml><?xml version="1.0" encoding="utf-8"?>
<sst xmlns="http://schemas.openxmlformats.org/spreadsheetml/2006/main" count="291" uniqueCount="193">
  <si>
    <t>V.01</t>
  </si>
  <si>
    <t>DISCLAIMER</t>
  </si>
  <si>
    <t>info@picaudit.es</t>
  </si>
  <si>
    <t>www.picaudit.es</t>
  </si>
  <si>
    <t>de carácter gratuito. Cada usuario debe asumir la responsabilidad en su uso, difusión y aplicación en cada caso particular.</t>
  </si>
  <si>
    <t xml:space="preserve">En el caso de que cualquier usuario o un tercero, considerara que el contenido expuesto son ilícitos o lesiona bienes o derechos del propio usuario o de un tercero, </t>
  </si>
  <si>
    <t xml:space="preserve">PICAUDIT no asume la responsabilidad alguna derivada de los contenidos detallados en este fichero modelo. Los datos y tablas expuestos son modelos ficticios </t>
  </si>
  <si>
    <t>no relacionados con ningún tercero. Se restringe el uso comercial, gravoso o no lícito de dicho contenido; cuyo uso y destino es únicamente formativo,</t>
  </si>
  <si>
    <t>MODELO Pool Bancario</t>
  </si>
  <si>
    <t>Importe concedido:</t>
  </si>
  <si>
    <t>Fecha concesiÓn:</t>
  </si>
  <si>
    <t>Fecha vencimiento:</t>
  </si>
  <si>
    <t>Comisión de Apertura:</t>
  </si>
  <si>
    <t>Comisión de estudio:</t>
  </si>
  <si>
    <t>Comisión de renovación:</t>
  </si>
  <si>
    <t>Tipo de interes deudor:</t>
  </si>
  <si>
    <t>Tipo de interes deudor (TAE):</t>
  </si>
  <si>
    <t xml:space="preserve">Liquidaciones: </t>
  </si>
  <si>
    <t>MENSUAL</t>
  </si>
  <si>
    <t>Interés de Demora:</t>
  </si>
  <si>
    <t>Comisión no disposición</t>
  </si>
  <si>
    <t>anual</t>
  </si>
  <si>
    <t xml:space="preserve"> </t>
  </si>
  <si>
    <t>Aval:</t>
  </si>
  <si>
    <t>No</t>
  </si>
  <si>
    <t>BANCO SANTANDER</t>
  </si>
  <si>
    <t>DETALLES LÍNEAS</t>
  </si>
  <si>
    <t>EMPRESA 1</t>
  </si>
  <si>
    <t xml:space="preserve">CTA. XXX XXX XXX XXX XXX </t>
  </si>
  <si>
    <t>PRÉSTAMO_01</t>
  </si>
  <si>
    <t>CONFIRMING_01</t>
  </si>
  <si>
    <t>PÓLIZA_01</t>
  </si>
  <si>
    <t>PO.1</t>
  </si>
  <si>
    <t>PO.01</t>
  </si>
  <si>
    <t>PMO.01</t>
  </si>
  <si>
    <t>CONF.01</t>
  </si>
  <si>
    <t>BBVA</t>
  </si>
  <si>
    <t>CAIXABANK</t>
  </si>
  <si>
    <t>DÍAS Max.</t>
  </si>
  <si>
    <t>90-180</t>
  </si>
  <si>
    <t>Comisión por Anticipo:</t>
  </si>
  <si>
    <t>Por Factura</t>
  </si>
  <si>
    <t>Si</t>
  </si>
  <si>
    <t>Factura Proveedor</t>
  </si>
  <si>
    <t>Concepto:</t>
  </si>
  <si>
    <t>Inversión Líneas Fábrica</t>
  </si>
  <si>
    <t>Personal</t>
  </si>
  <si>
    <t>Años</t>
  </si>
  <si>
    <t>eur +1%</t>
  </si>
  <si>
    <t>Tipo de interes inicial</t>
  </si>
  <si>
    <t>TRIMESTRAL</t>
  </si>
  <si>
    <t>Garantía</t>
  </si>
  <si>
    <t xml:space="preserve">REF </t>
  </si>
  <si>
    <t>TIPO</t>
  </si>
  <si>
    <t>SOCIEDAD</t>
  </si>
  <si>
    <t>CUENTA</t>
  </si>
  <si>
    <t>3 DIG</t>
  </si>
  <si>
    <t>BANCO</t>
  </si>
  <si>
    <t>Nº CONTRATO</t>
  </si>
  <si>
    <t>LÍMITE</t>
  </si>
  <si>
    <t>SALDO</t>
  </si>
  <si>
    <t>PO.2</t>
  </si>
  <si>
    <t>PO.3</t>
  </si>
  <si>
    <t>PMO.1</t>
  </si>
  <si>
    <t>DTO.1</t>
  </si>
  <si>
    <t>CONF.1</t>
  </si>
  <si>
    <t>CONF.2</t>
  </si>
  <si>
    <t>PÓLIZA</t>
  </si>
  <si>
    <t>PRÉSTAMO</t>
  </si>
  <si>
    <t>DESCUENTO</t>
  </si>
  <si>
    <t>CONFIRMING</t>
  </si>
  <si>
    <t>5201XXX1</t>
  </si>
  <si>
    <t>5201XXX2</t>
  </si>
  <si>
    <t>5201XXX3</t>
  </si>
  <si>
    <t>5200XXX1 - 1700XXX1</t>
  </si>
  <si>
    <t>5200XXX2 - 1700XXX2</t>
  </si>
  <si>
    <t>5200XXX3 - 1700XXX3</t>
  </si>
  <si>
    <t>5208XXX1</t>
  </si>
  <si>
    <t>5207XXX1</t>
  </si>
  <si>
    <t>5207XXX2</t>
  </si>
  <si>
    <t>SANTANDER</t>
  </si>
  <si>
    <t>TRIODOS BANK</t>
  </si>
  <si>
    <t>ABANCA</t>
  </si>
  <si>
    <t>CAJA RURAL</t>
  </si>
  <si>
    <t>XXXX…. CTA. XXX</t>
  </si>
  <si>
    <t>CTA. XXX</t>
  </si>
  <si>
    <t>C/P</t>
  </si>
  <si>
    <t>L/P</t>
  </si>
  <si>
    <t>2029 &amp; +</t>
  </si>
  <si>
    <t>VTO.</t>
  </si>
  <si>
    <t>CUOTA</t>
  </si>
  <si>
    <t>….</t>
  </si>
  <si>
    <t>DISPUESTO</t>
  </si>
  <si>
    <t xml:space="preserve">DESCRIPCIÓN </t>
  </si>
  <si>
    <t>CHECK</t>
  </si>
  <si>
    <t>DF * PRODUCTO</t>
  </si>
  <si>
    <t>DF * BANCO</t>
  </si>
  <si>
    <t>FUENTE GRÁFICOS</t>
  </si>
  <si>
    <t>EMPRESA 2</t>
  </si>
  <si>
    <t>EMPRESA 3</t>
  </si>
  <si>
    <t>DF * SOCIEDAD</t>
  </si>
  <si>
    <t>LIMITE</t>
  </si>
  <si>
    <t>PRODUCTO</t>
  </si>
  <si>
    <t>EMPRESA</t>
  </si>
  <si>
    <t>CP</t>
  </si>
  <si>
    <t>DF * VTO.</t>
  </si>
  <si>
    <t>DF * BANCO  (DISPUESTO)</t>
  </si>
  <si>
    <t>% DISPUESTO</t>
  </si>
  <si>
    <t>DF * BANCO  (DISPONIBILIDAD)</t>
  </si>
  <si>
    <t>DF * VENCIMIENTOS *AÑO</t>
  </si>
  <si>
    <t>RESUMEN - GRÁFICOS</t>
  </si>
  <si>
    <t>DETALLE - LÍNEAS</t>
  </si>
  <si>
    <t>Cuota:</t>
  </si>
  <si>
    <t>POOL BANCARIO BÁSICO</t>
  </si>
  <si>
    <t>CÁLCULO SERVICIO DE LA DEUDA - RATIO DE COBERTURA</t>
  </si>
  <si>
    <t>SERVICIO DE LA DEUDA</t>
  </si>
  <si>
    <t>EBITDA Normalizado</t>
  </si>
  <si>
    <t>FLUJO DE CAJA OPERATIVO o EBITDA NORMALIZADO (Estimado)</t>
  </si>
  <si>
    <t>TOTAL</t>
  </si>
  <si>
    <t>RATIO RATIO SERVICIO DE LA DEUDA (RCSD)</t>
  </si>
  <si>
    <t>Interpretación</t>
  </si>
  <si>
    <t>(*) El ratio del plazo a corto plazo va a estar "distorsionado" por la deuda de circulante (PÓLIZAS+CONFIRMING+EFECTOS) cuyo vencimiento es presumible que se renueven las líneas.</t>
  </si>
  <si>
    <t>Capital al Servicio Deuda</t>
  </si>
  <si>
    <t>Tesorería y equivaletes</t>
  </si>
  <si>
    <t>En caso de ajuste, no incluiríamos estos vencimientos hasta la fecha prevista de norenovación.</t>
  </si>
  <si>
    <t>(*)</t>
  </si>
  <si>
    <t>EBITDA estimado o el Flujo de Caja Operativo según las diferencias de CASH vs. P&amp;G en cada Empresa concreta. (Estimación)</t>
  </si>
  <si>
    <t>Ratio RCSD</t>
  </si>
  <si>
    <t>Ratio Deuda/EBITDA</t>
  </si>
  <si>
    <t>RATIOS DE DEUDA</t>
  </si>
  <si>
    <t>DF * TIPO LÍNEA (DISPONIBILIDAD)</t>
  </si>
  <si>
    <t>DF * TIPO LÍNEA</t>
  </si>
  <si>
    <r>
      <rPr>
        <b/>
        <sz val="11"/>
        <color rgb="FF0D0D0D"/>
        <rFont val="Calibri"/>
        <family val="2"/>
        <scheme val="minor"/>
      </rPr>
      <t>DSCR &gt; 1</t>
    </r>
    <r>
      <rPr>
        <sz val="11"/>
        <color rgb="FF0D0D0D"/>
        <rFont val="Calibri"/>
        <family val="2"/>
        <scheme val="minor"/>
      </rPr>
      <t xml:space="preserve"> es deseable, ya que indica que la empresa puede cubrir sus pagos de deuda con su flujo de caja operativo. </t>
    </r>
  </si>
  <si>
    <r>
      <rPr>
        <b/>
        <sz val="11"/>
        <color rgb="FF0D0D0D"/>
        <rFont val="Calibri"/>
        <family val="2"/>
        <scheme val="minor"/>
      </rPr>
      <t>DSCR &lt; 1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 puede ser preocupante y sugerir que la empresa podría enfrentar dificultades para cumplir con sus obligaciones de deuda.</t>
    </r>
  </si>
  <si>
    <r>
      <rPr>
        <b/>
        <sz val="11"/>
        <color rgb="FF0D0D0D"/>
        <rFont val="Calibri"/>
        <family val="2"/>
        <scheme val="minor"/>
      </rPr>
      <t>Ratio Bajo:</t>
    </r>
    <r>
      <rPr>
        <sz val="11"/>
        <color rgb="FF0D0D0D"/>
        <rFont val="Calibri"/>
        <family val="2"/>
        <scheme val="minor"/>
      </rPr>
      <t xml:space="preserve"> Un ratio bajo indica que la empresa tiene un nivel de deuda manejable en relación con su capacidad para generar ganancias operativas. Generalmente, un ratio inferior a 3 se considera saludable.</t>
    </r>
  </si>
  <si>
    <r>
      <rPr>
        <b/>
        <sz val="11"/>
        <color rgb="FF0D0D0D"/>
        <rFont val="Calibri"/>
        <family val="2"/>
        <scheme val="minor"/>
      </rPr>
      <t xml:space="preserve">Ratio Alto: </t>
    </r>
    <r>
      <rPr>
        <sz val="11"/>
        <color rgb="FF0D0D0D"/>
        <rFont val="Calibri"/>
        <family val="2"/>
        <scheme val="minor"/>
      </rPr>
      <t xml:space="preserve">Un ratio alto puede ser una señal de que la empresa está demasiado apalancada, lo que podría significar mayores riesgos financieros. </t>
    </r>
  </si>
  <si>
    <t>Un ratio superior a 4-5 puede ser motivo de preocupación, dependiendo de la industria y las condiciones económicas.</t>
  </si>
  <si>
    <t>POOL BANCARIO (Caso Práctico) Ejemplo Excel</t>
  </si>
  <si>
    <t>Introducción a la Plantilla de Pool Bancario</t>
  </si>
  <si>
    <t>Nuestra plantilla de Pool bancario se compone de varias hojas, cada una destinada a un aspecto específico de la gestión financiera:</t>
  </si>
  <si>
    <t>Como utilizar cada sección de la Plantilla</t>
  </si>
  <si>
    <t>Ingresa los datos de cada banco con el que trabajas desglosado por línea de financiación.</t>
  </si>
  <si>
    <t>Registra los saldos de cuentas, saldos dispuestos y límites.</t>
  </si>
  <si>
    <t>Actualiza regularmente para reflejar cualquier cambio o movimiento.</t>
  </si>
  <si>
    <t>Incluye dos columnas donde nos indica el % de Cuota de cada financiación sobre el total de Deuda dispuesta y una barra de grado de avance entre el disponible usado sobre el límite total por cada línea financiera.</t>
  </si>
  <si>
    <t>Importe por Entidad Bancaria.</t>
  </si>
  <si>
    <t>Importe por Tipo de Financiación.</t>
  </si>
  <si>
    <t>Importe por Sociedad en el caso de que se quiera usar la herramienta para un Grupo de Empresas.</t>
  </si>
  <si>
    <t>Disponibilidad Bancaria Concedida Disponible. Reflejará por entidad la capacidad de solicitud de crédito por banco.</t>
  </si>
  <si>
    <t>Disponibilidad de crédito disponible pero en este caso por tipo de producto de financiación.</t>
  </si>
  <si>
    <t>Vencimientos anuales de la deuda financiera en los próximos 5 años.</t>
  </si>
  <si>
    <t>RATIO SERVICIO DE LA DEUDA (RCSD) = Deuda Financiera / Flujo de Caja al servicio de la Deuda</t>
  </si>
  <si>
    <t>DSCR &gt; 1 es deseable, ya que indica que la empresa puede cubrir sus pagos de deuda con su flujo de caja operativo.</t>
  </si>
  <si>
    <t>DSCR &lt; 1 puede ser preocupante y sugerir que la empresa podría enfrentar dificultades para cumplir con sus obligaciones de deuda.</t>
  </si>
  <si>
    <t>RATIO DEUDA/EBITDA = Deuda Financiera / Ebitda</t>
  </si>
  <si>
    <t>Ratio Bajo: Un ratio bajo indica que la empresa tiene un nivel de deuda manejable en relación con su capacidad para generar ganancias operativas. Generalmente, un ratio inferior a 3 se considera saludable.</t>
  </si>
  <si>
    <t>Beneficios de Usar la Plantilla de Pool Bancario</t>
  </si>
  <si>
    <t>Utilizar nuestra plantilla de pool bancario es una excelente manera de optimizar la gestión financiera de tu empresa. </t>
  </si>
  <si>
    <t> © Picaudit 2024.v.01</t>
  </si>
  <si>
    <t>La gestión financiera efectiva es crucial para cualquier empresa que desee mantener su salud económica y crecer de manera sostenible. Una herramienta fundamental en este proceso es la Plantilla de Pool Bancario, que</t>
  </si>
  <si>
    <t xml:space="preserve"> permite una visión integral y detallada de las relaciones con las entidades financieras. En este artículo, exploraremos cómo utilizar nuestra plantilla de Pool Bancario, diseñada para facilitar el control y la evaluación de tus</t>
  </si>
  <si>
    <t xml:space="preserve"> operaciones bancarias, y facilitarle a las entidades financieras los requerimientos periódicos de información sobre nuestra Empresa.</t>
  </si>
  <si>
    <t xml:space="preserve">En la hoja POOL, puedes registrar todas tus operaciones bancarias. Este es el corazón de la plantilla, donde consolidarás información como saldos, líneas de crédito, préstamos y otros productos financieros. </t>
  </si>
  <si>
    <t>Al mantener esta información actualizada, podrás tener una visión clara de tu posición financiera en todo momento.</t>
  </si>
  <si>
    <t>la posibilidad para un enfoque más cortoplacista del Pool Bancario.</t>
  </si>
  <si>
    <t>ratios financieros que son esenciales para evaluar la salud financiera de tu empresa.</t>
  </si>
  <si>
    <t>año sumará el Capital al Servicio de la Deuda que es la base para el cálculo del ratio de deuda principal.</t>
  </si>
  <si>
    <t xml:space="preserve">Contemplamos dos ratios fundamentalmente aunque se pueden incluir ratios adicionales vinculados a la deuda financiera. Utiliza estos indicadores para tomar decisiones informadas </t>
  </si>
  <si>
    <t>sobre financiamiento y gestión de riesgos. Compara los ratios con los estándares de la industria para evaluar tu posición financiera.</t>
  </si>
  <si>
    <t xml:space="preserve">Ratio Alto: Un ratio alto puede ser una señal de que la empresa está demasiado apalancada, lo que podría significar mayores riesgos financieros. Un ratio superior a 4-5 puede </t>
  </si>
  <si>
    <t>ser motivo de preocupación, dependiendo de la industria y las condiciones económicas.</t>
  </si>
  <si>
    <t>Esta sección es útil para tener un registro detallado que puede ser consultado en cualquier momento para aclarar dudas o planificar futuras operaciones.</t>
  </si>
  <si>
    <t xml:space="preserve">Para usar dicha pestaña, introduce los detalles específicos de cada línea de crédito, préstamo o cuenta bancaria, mantén esta información actualizada para reflejar </t>
  </si>
  <si>
    <t>cualquier cambio en las condiciones. Incluso se puede incrustar en pdf el contrato para tenerlo a modo de archivo de condiciones y novaciones.</t>
  </si>
  <si>
    <t>fluida y de confianza y los dispondrás favorablemente al solicitarles nueva financiación.</t>
  </si>
  <si>
    <r>
      <t xml:space="preserve">rogamos nos lo comuniquen en el correo electrónico </t>
    </r>
    <r>
      <rPr>
        <b/>
        <i/>
        <sz val="11"/>
        <color theme="0"/>
        <rFont val="Calibri"/>
        <family val="2"/>
        <scheme val="minor"/>
      </rPr>
      <t>info@picaudit.es</t>
    </r>
  </si>
  <si>
    <r>
      <t xml:space="preserve">Para Asesoramiento Adicional y Personalizado contáctenos en </t>
    </r>
    <r>
      <rPr>
        <b/>
        <i/>
        <sz val="11"/>
        <color theme="0"/>
        <rFont val="Calibri"/>
        <family val="2"/>
        <scheme val="minor"/>
      </rPr>
      <t>info@picaudit.es</t>
    </r>
    <r>
      <rPr>
        <i/>
        <sz val="11"/>
        <color theme="0"/>
        <rFont val="Calibri"/>
        <family val="2"/>
        <scheme val="minor"/>
      </rPr>
      <t xml:space="preserve"> o a través de nuestra página web: </t>
    </r>
  </si>
  <si>
    <r>
      <t>POOL</t>
    </r>
    <r>
      <rPr>
        <sz val="11"/>
        <color rgb="FF333333"/>
        <rFont val="Calibri"/>
        <family val="2"/>
        <scheme val="minor"/>
      </rPr>
      <t>: El núcleo de la plantilla, donde se registra todo el detalle de líneas bancarias con su disposición y límites. También tenemos en esta pestaña la visual de gráficos de control sobre la Deuda Financiera.</t>
    </r>
  </si>
  <si>
    <r>
      <t>RATIOS</t>
    </r>
    <r>
      <rPr>
        <sz val="11"/>
        <color rgb="FF333333"/>
        <rFont val="Calibri"/>
        <family val="2"/>
        <scheme val="minor"/>
      </rPr>
      <t>: Indicadores financieros de deuda que reflejan el nivel de endeudamiento de la Empresa y el Ratio de Servicio de la Deuda.</t>
    </r>
  </si>
  <si>
    <r>
      <t>DETALLES</t>
    </r>
    <r>
      <rPr>
        <sz val="11"/>
        <color rgb="FF333333"/>
        <rFont val="Calibri"/>
        <family val="2"/>
        <scheme val="minor"/>
      </rPr>
      <t>: hoja de control de características específicas de cada línea bancaria.</t>
    </r>
  </si>
  <si>
    <r>
      <t>FUENTE (No tocar)</t>
    </r>
    <r>
      <rPr>
        <sz val="11"/>
        <color rgb="FF333333"/>
        <rFont val="Calibri"/>
        <family val="2"/>
        <scheme val="minor"/>
      </rPr>
      <t>: Fuente de datos y referencias adicionales.</t>
    </r>
  </si>
  <si>
    <r>
      <t>Para </t>
    </r>
    <r>
      <rPr>
        <b/>
        <sz val="11"/>
        <color rgb="FF333333"/>
        <rFont val="Calibri"/>
        <family val="2"/>
        <scheme val="minor"/>
      </rPr>
      <t>usar esta hoja</t>
    </r>
    <r>
      <rPr>
        <sz val="11"/>
        <color rgb="FF333333"/>
        <rFont val="Calibri"/>
        <family val="2"/>
        <scheme val="minor"/>
      </rPr>
      <t> primero recopila toda la información de líneas de productos bancarios calificables como Deuda Financiera</t>
    </r>
  </si>
  <si>
    <r>
      <t>La plantilla está orientada a </t>
    </r>
    <r>
      <rPr>
        <b/>
        <sz val="11"/>
        <color rgb="FF333333"/>
        <rFont val="Calibri"/>
        <family val="2"/>
        <scheme val="minor"/>
      </rPr>
      <t>reporting estático para control y requerimientos de información periódicos a los agentes bancarios externos</t>
    </r>
    <r>
      <rPr>
        <sz val="11"/>
        <color rgb="FF333333"/>
        <rFont val="Calibri"/>
        <family val="2"/>
        <scheme val="minor"/>
      </rPr>
      <t xml:space="preserve">. El corto plazo no está desglosado en meses, aunque existe </t>
    </r>
  </si>
  <si>
    <r>
      <t>La hoja </t>
    </r>
    <r>
      <rPr>
        <b/>
        <sz val="11"/>
        <color rgb="FF333333"/>
        <rFont val="Calibri"/>
        <family val="2"/>
        <scheme val="minor"/>
      </rPr>
      <t>POOL incorpora una serie de gráficos para el control del nivel de deuda financiera que soporta la Empresa.</t>
    </r>
    <r>
      <rPr>
        <sz val="11"/>
        <color rgb="FF333333"/>
        <rFont val="Calibri"/>
        <family val="2"/>
        <scheme val="minor"/>
      </rPr>
      <t> Desgrana el saldo dispuesto por:</t>
    </r>
  </si>
  <si>
    <r>
      <t>La hoja </t>
    </r>
    <r>
      <rPr>
        <b/>
        <sz val="11"/>
        <color rgb="FF333333"/>
        <rFont val="Calibri"/>
        <family val="2"/>
        <scheme val="minor"/>
      </rPr>
      <t>RATIOS</t>
    </r>
    <r>
      <rPr>
        <sz val="11"/>
        <color rgb="FF333333"/>
        <rFont val="Calibri"/>
        <family val="2"/>
        <scheme val="minor"/>
      </rPr>
      <t xml:space="preserve"> está diseñada para ayudarte a interpretar los datos ingresados en el Pool. Aquí encontrarás indicadores clave como la relación de deuda a capital, el índice de liquidez y otros </t>
    </r>
  </si>
  <si>
    <r>
      <t>Para usar esta hoja debemos </t>
    </r>
    <r>
      <rPr>
        <b/>
        <sz val="11"/>
        <color rgb="FF333333"/>
        <rFont val="Calibri"/>
        <family val="2"/>
        <scheme val="minor"/>
      </rPr>
      <t>completar los campos sobre Flujos de Efectivo o EBITDA </t>
    </r>
    <r>
      <rPr>
        <sz val="11"/>
        <color rgb="FF333333"/>
        <rFont val="Calibri"/>
        <family val="2"/>
        <scheme val="minor"/>
      </rPr>
      <t xml:space="preserve">estimado para los próximos años; este montante junto con la tesorería estimada a cada balance final de </t>
    </r>
  </si>
  <si>
    <r>
      <t>Por último incorporamos una pestaña de </t>
    </r>
    <r>
      <rPr>
        <b/>
        <sz val="11"/>
        <color rgb="FF333333"/>
        <rFont val="Calibri"/>
        <family val="2"/>
        <scheme val="minor"/>
      </rPr>
      <t>DETALLES</t>
    </r>
    <r>
      <rPr>
        <sz val="11"/>
        <color rgb="FF333333"/>
        <rFont val="Calibri"/>
        <family val="2"/>
        <scheme val="minor"/>
      </rPr>
      <t xml:space="preserve"> donde, puedes ingresar información específica sobre cada línea bancaria, como tasas de interés, plazos, y condiciones. </t>
    </r>
  </si>
  <si>
    <r>
      <t>Control Financiero</t>
    </r>
    <r>
      <rPr>
        <sz val="11"/>
        <color rgb="FF333333"/>
        <rFont val="Calibri"/>
        <family val="2"/>
        <scheme val="minor"/>
      </rPr>
      <t>: Centraliza toda la información bancaria en un solo lugar, facilitando la gestión y el control.</t>
    </r>
  </si>
  <si>
    <r>
      <t>Evaluación Continua</t>
    </r>
    <r>
      <rPr>
        <sz val="11"/>
        <color rgb="FF333333"/>
        <rFont val="Calibri"/>
        <family val="2"/>
        <scheme val="minor"/>
      </rPr>
      <t>: Los ratios financieros te permiten evaluar constantemente la salud financiera de tu empresa.</t>
    </r>
  </si>
  <si>
    <r>
      <t>Planificación Eficiente</t>
    </r>
    <r>
      <rPr>
        <sz val="11"/>
        <color rgb="FF333333"/>
        <rFont val="Calibri"/>
        <family val="2"/>
        <scheme val="minor"/>
      </rPr>
      <t>: Al tener detalles específicos de cada operación, puedes planificar mejor tus necesidades financieras futuras.</t>
    </r>
  </si>
  <si>
    <r>
      <t>Toma de Decisiones Informada</t>
    </r>
    <r>
      <rPr>
        <sz val="11"/>
        <color rgb="FF333333"/>
        <rFont val="Calibri"/>
        <family val="2"/>
        <scheme val="minor"/>
      </rPr>
      <t>: Con datos precisos y actualizados, puedes tomar decisiones más informadas sobre financiamiento y gestión de riesgos.</t>
    </r>
  </si>
  <si>
    <r>
      <t>Reporting Ordenado a las entidades Bancarias</t>
    </r>
    <r>
      <rPr>
        <sz val="11"/>
        <color rgb="FF333333"/>
        <rFont val="Calibri"/>
        <family val="2"/>
        <scheme val="minor"/>
      </rPr>
      <t xml:space="preserve">: Mantén informado a tus banqueros de forma recurrente sobre la evolución de tu deuda; permitirá una relación más </t>
    </r>
  </si>
  <si>
    <r>
      <t>Síguenos en Linkedin para obtener descarga de la </t>
    </r>
    <r>
      <rPr>
        <b/>
        <sz val="11"/>
        <color rgb="FF333333"/>
        <rFont val="Calibri"/>
        <family val="2"/>
        <scheme val="minor"/>
      </rPr>
      <t>Ficha de Pool Bancario en formato Excel</t>
    </r>
    <r>
      <rPr>
        <sz val="11"/>
        <color rgb="FF333333"/>
        <rFont val="Calibri"/>
        <family val="2"/>
        <scheme val="minor"/>
      </rPr>
      <t>. Contacta a través del formulario y la reenviamos </t>
    </r>
    <r>
      <rPr>
        <b/>
        <sz val="11"/>
        <color rgb="FF333333"/>
        <rFont val="Calibri"/>
        <family val="2"/>
        <scheme val="minor"/>
      </rPr>
      <t>Gratis</t>
    </r>
    <r>
      <rPr>
        <sz val="11"/>
        <color rgb="FF333333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</si>
</sst>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_-* #,##0\ [$€-C0A]_-;\-* #,##0\ [$€-C0A]_-;_-* &quot;-&quot;??\ [$€-C0A]_-;_-@_-"/>
    <numFmt numFmtId="166" formatCode="#,##0;\(#,##0\);\-"/>
    <numFmt numFmtId="167" formatCode="#,##0;\(#,##0\)"/>
    <numFmt numFmtId="168" formatCode="_-#,##0_€;\-#,##0_€;_-* &quot;-&quot;??\ _€_-;_-@_-"/>
    <numFmt numFmtId="169" formatCode="0.000%"/>
    <numFmt numFmtId="170" formatCode="0.0%"/>
    <numFmt numFmtId="171" formatCode="_-* #,##0\ &quot;€&quot;_-;\-* #,##0\ &quot;€&quot;_-;_-* &quot;-&quot;??\ &quot;€&quot;_-;_-@_-"/>
  </numFmts>
  <fonts count="3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</font>
    <font>
      <sz val="11"/>
      <name val="Arial"/>
      <family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D0D0D"/>
      <name val="Calibri"/>
      <family val="2"/>
      <scheme val="minor"/>
    </font>
    <font>
      <sz val="11"/>
      <color rgb="FF0D0D0D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333333"/>
      <name val="Calibri"/>
      <family val="2"/>
      <scheme val="minor"/>
    </font>
    <font>
      <sz val="11"/>
      <color rgb="FF333333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9">
    <xf numFmtId="0" fontId="0" fillId="0" borderId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10" applyNumberFormat="0" applyFill="0" applyAlignment="0" applyProtection="0"/>
    <xf numFmtId="0" fontId="6" fillId="0" borderId="11" applyNumberFormat="0" applyFill="0" applyAlignment="0" applyProtection="0"/>
    <xf numFmtId="0" fontId="7" fillId="0" borderId="12" applyNumberFormat="0" applyFill="0" applyAlignment="0" applyProtection="0"/>
    <xf numFmtId="0" fontId="7" fillId="0" borderId="0" applyNumberFormat="0" applyFill="0" applyBorder="0" applyAlignment="0" applyProtection="0"/>
    <xf numFmtId="0" fontId="8" fillId="10" borderId="0" applyNumberFormat="0" applyBorder="0" applyAlignment="0" applyProtection="0"/>
    <xf numFmtId="0" fontId="9" fillId="11" borderId="0" applyNumberFormat="0" applyBorder="0" applyAlignment="0" applyProtection="0"/>
    <xf numFmtId="0" fontId="10" fillId="13" borderId="13" applyNumberFormat="0" applyAlignment="0" applyProtection="0"/>
    <xf numFmtId="0" fontId="11" fillId="14" borderId="14" applyNumberFormat="0" applyAlignment="0" applyProtection="0"/>
    <xf numFmtId="0" fontId="12" fillId="14" borderId="13" applyNumberFormat="0" applyAlignment="0" applyProtection="0"/>
    <xf numFmtId="0" fontId="13" fillId="0" borderId="15" applyNumberFormat="0" applyFill="0" applyAlignment="0" applyProtection="0"/>
    <xf numFmtId="0" fontId="1" fillId="15" borderId="16" applyNumberFormat="0" applyAlignment="0" applyProtection="0"/>
    <xf numFmtId="0" fontId="14" fillId="0" borderId="0" applyNumberFormat="0" applyFill="0" applyBorder="0" applyAlignment="0" applyProtection="0"/>
    <xf numFmtId="0" fontId="4" fillId="16" borderId="17" applyNumberFormat="0" applyFont="0" applyAlignment="0" applyProtection="0"/>
    <xf numFmtId="0" fontId="15" fillId="0" borderId="0" applyNumberFormat="0" applyFill="0" applyBorder="0" applyAlignment="0" applyProtection="0"/>
    <xf numFmtId="0" fontId="2" fillId="0" borderId="18" applyNumberFormat="0" applyFill="0" applyAlignment="0" applyProtection="0"/>
    <xf numFmtId="0" fontId="16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16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16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16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16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16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12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6" borderId="0" applyNumberFormat="0" applyBorder="0" applyAlignment="0" applyProtection="0"/>
    <xf numFmtId="0" fontId="16" fillId="40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44" fontId="4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/>
  </cellStyleXfs>
  <cellXfs count="108">
    <xf numFmtId="0" fontId="0" fillId="0" borderId="0" xfId="0"/>
    <xf numFmtId="165" fontId="2" fillId="0" borderId="0" xfId="0" applyNumberFormat="1" applyFont="1"/>
    <xf numFmtId="164" fontId="1" fillId="6" borderId="0" xfId="0" applyNumberFormat="1" applyFont="1" applyFill="1"/>
    <xf numFmtId="0" fontId="2" fillId="0" borderId="0" xfId="0" applyFont="1"/>
    <xf numFmtId="165" fontId="0" fillId="0" borderId="0" xfId="0" applyNumberFormat="1"/>
    <xf numFmtId="9" fontId="0" fillId="0" borderId="0" xfId="3" applyFont="1" applyBorder="1"/>
    <xf numFmtId="166" fontId="0" fillId="0" borderId="0" xfId="0" applyNumberFormat="1"/>
    <xf numFmtId="49" fontId="1" fillId="2" borderId="0" xfId="0" applyNumberFormat="1" applyFont="1" applyFill="1" applyAlignment="1">
      <alignment horizontal="center" vertical="center"/>
    </xf>
    <xf numFmtId="166" fontId="1" fillId="2" borderId="0" xfId="0" applyNumberFormat="1" applyFont="1" applyFill="1" applyAlignment="1">
      <alignment horizontal="center" vertical="top"/>
    </xf>
    <xf numFmtId="167" fontId="1" fillId="2" borderId="0" xfId="0" applyNumberFormat="1" applyFont="1" applyFill="1"/>
    <xf numFmtId="10" fontId="1" fillId="2" borderId="0" xfId="3" applyNumberFormat="1" applyFont="1" applyFill="1" applyBorder="1" applyAlignment="1">
      <alignment horizontal="left"/>
    </xf>
    <xf numFmtId="10" fontId="1" fillId="2" borderId="0" xfId="3" applyNumberFormat="1" applyFont="1" applyFill="1" applyBorder="1" applyAlignment="1">
      <alignment horizontal="center"/>
    </xf>
    <xf numFmtId="166" fontId="0" fillId="0" borderId="0" xfId="0" applyNumberFormat="1" applyAlignment="1">
      <alignment horizontal="right"/>
    </xf>
    <xf numFmtId="49" fontId="1" fillId="2" borderId="0" xfId="0" applyNumberFormat="1" applyFont="1" applyFill="1" applyAlignment="1">
      <alignment horizontal="left" vertical="center"/>
    </xf>
    <xf numFmtId="0" fontId="23" fillId="43" borderId="0" xfId="0" applyFont="1" applyFill="1"/>
    <xf numFmtId="0" fontId="23" fillId="43" borderId="0" xfId="0" applyFont="1" applyFill="1" applyAlignment="1">
      <alignment horizontal="right"/>
    </xf>
    <xf numFmtId="171" fontId="24" fillId="43" borderId="0" xfId="2" applyNumberFormat="1" applyFont="1" applyFill="1" applyBorder="1" applyAlignment="1">
      <alignment horizontal="right"/>
    </xf>
    <xf numFmtId="168" fontId="24" fillId="43" borderId="0" xfId="0" applyNumberFormat="1" applyFont="1" applyFill="1" applyAlignment="1">
      <alignment horizontal="right"/>
    </xf>
    <xf numFmtId="168" fontId="23" fillId="43" borderId="0" xfId="0" applyNumberFormat="1" applyFont="1" applyFill="1"/>
    <xf numFmtId="0" fontId="0" fillId="43" borderId="0" xfId="0" applyFill="1"/>
    <xf numFmtId="171" fontId="23" fillId="43" borderId="0" xfId="2" applyNumberFormat="1" applyFont="1" applyFill="1" applyBorder="1" applyAlignment="1">
      <alignment horizontal="left"/>
    </xf>
    <xf numFmtId="14" fontId="23" fillId="43" borderId="0" xfId="0" applyNumberFormat="1" applyFont="1" applyFill="1" applyAlignment="1">
      <alignment horizontal="right"/>
    </xf>
    <xf numFmtId="14" fontId="23" fillId="43" borderId="0" xfId="0" applyNumberFormat="1" applyFont="1" applyFill="1" applyAlignment="1">
      <alignment horizontal="center"/>
    </xf>
    <xf numFmtId="10" fontId="23" fillId="43" borderId="0" xfId="3" applyNumberFormat="1" applyFont="1" applyFill="1" applyBorder="1" applyAlignment="1">
      <alignment horizontal="center"/>
    </xf>
    <xf numFmtId="0" fontId="24" fillId="43" borderId="0" xfId="0" applyFont="1" applyFill="1" applyAlignment="1">
      <alignment horizontal="right"/>
    </xf>
    <xf numFmtId="0" fontId="25" fillId="43" borderId="0" xfId="0" applyFont="1" applyFill="1" applyAlignment="1">
      <alignment horizontal="left"/>
    </xf>
    <xf numFmtId="171" fontId="23" fillId="43" borderId="0" xfId="2" applyNumberFormat="1" applyFont="1" applyFill="1" applyBorder="1"/>
    <xf numFmtId="10" fontId="24" fillId="43" borderId="0" xfId="0" applyNumberFormat="1" applyFont="1" applyFill="1" applyAlignment="1">
      <alignment horizontal="right"/>
    </xf>
    <xf numFmtId="10" fontId="23" fillId="43" borderId="0" xfId="0" applyNumberFormat="1" applyFont="1" applyFill="1" applyAlignment="1">
      <alignment horizontal="left"/>
    </xf>
    <xf numFmtId="169" fontId="24" fillId="43" borderId="0" xfId="0" applyNumberFormat="1" applyFont="1" applyFill="1" applyAlignment="1">
      <alignment horizontal="right"/>
    </xf>
    <xf numFmtId="10" fontId="23" fillId="43" borderId="0" xfId="0" applyNumberFormat="1" applyFont="1" applyFill="1" applyAlignment="1">
      <alignment horizontal="center"/>
    </xf>
    <xf numFmtId="14" fontId="23" fillId="43" borderId="0" xfId="0" applyNumberFormat="1" applyFont="1" applyFill="1"/>
    <xf numFmtId="166" fontId="0" fillId="43" borderId="0" xfId="0" applyNumberFormat="1" applyFill="1"/>
    <xf numFmtId="166" fontId="0" fillId="43" borderId="0" xfId="0" applyNumberFormat="1" applyFill="1" applyAlignment="1">
      <alignment horizontal="right"/>
    </xf>
    <xf numFmtId="170" fontId="0" fillId="43" borderId="0" xfId="3" applyNumberFormat="1" applyFont="1" applyFill="1" applyBorder="1"/>
    <xf numFmtId="9" fontId="0" fillId="43" borderId="0" xfId="3" applyFont="1" applyFill="1" applyBorder="1"/>
    <xf numFmtId="9" fontId="0" fillId="43" borderId="0" xfId="3" applyFont="1" applyFill="1" applyBorder="1" applyAlignment="1">
      <alignment horizontal="right"/>
    </xf>
    <xf numFmtId="10" fontId="0" fillId="43" borderId="0" xfId="3" applyNumberFormat="1" applyFont="1" applyFill="1" applyBorder="1"/>
    <xf numFmtId="0" fontId="23" fillId="43" borderId="0" xfId="2" applyNumberFormat="1" applyFont="1" applyFill="1" applyBorder="1" applyAlignment="1">
      <alignment horizontal="right"/>
    </xf>
    <xf numFmtId="0" fontId="1" fillId="5" borderId="0" xfId="0" applyFont="1" applyFill="1" applyAlignment="1">
      <alignment horizontal="center"/>
    </xf>
    <xf numFmtId="164" fontId="1" fillId="9" borderId="0" xfId="0" applyNumberFormat="1" applyFont="1" applyFill="1" applyAlignment="1">
      <alignment horizontal="center"/>
    </xf>
    <xf numFmtId="9" fontId="23" fillId="0" borderId="0" xfId="3" applyFont="1" applyFill="1" applyBorder="1" applyAlignment="1">
      <alignment horizontal="center"/>
    </xf>
    <xf numFmtId="164" fontId="1" fillId="44" borderId="0" xfId="0" applyNumberFormat="1" applyFont="1" applyFill="1" applyAlignment="1">
      <alignment horizontal="center"/>
    </xf>
    <xf numFmtId="164" fontId="1" fillId="44" borderId="0" xfId="0" applyNumberFormat="1" applyFont="1" applyFill="1"/>
    <xf numFmtId="171" fontId="0" fillId="0" borderId="0" xfId="2" applyNumberFormat="1" applyFont="1" applyBorder="1"/>
    <xf numFmtId="0" fontId="1" fillId="5" borderId="0" xfId="0" applyFont="1" applyFill="1"/>
    <xf numFmtId="165" fontId="16" fillId="42" borderId="0" xfId="0" applyNumberFormat="1" applyFont="1" applyFill="1"/>
    <xf numFmtId="0" fontId="0" fillId="0" borderId="0" xfId="0" applyAlignment="1">
      <alignment horizontal="left"/>
    </xf>
    <xf numFmtId="165" fontId="1" fillId="42" borderId="0" xfId="0" applyNumberFormat="1" applyFont="1" applyFill="1"/>
    <xf numFmtId="165" fontId="22" fillId="0" borderId="0" xfId="0" applyNumberFormat="1" applyFont="1"/>
    <xf numFmtId="0" fontId="1" fillId="7" borderId="0" xfId="0" applyFont="1" applyFill="1"/>
    <xf numFmtId="0" fontId="2" fillId="0" borderId="19" xfId="0" applyFont="1" applyBorder="1"/>
    <xf numFmtId="3" fontId="2" fillId="0" borderId="19" xfId="0" applyNumberFormat="1" applyFont="1" applyBorder="1"/>
    <xf numFmtId="9" fontId="0" fillId="0" borderId="0" xfId="3" applyFont="1"/>
    <xf numFmtId="165" fontId="1" fillId="4" borderId="0" xfId="0" applyNumberFormat="1" applyFont="1" applyFill="1"/>
    <xf numFmtId="165" fontId="16" fillId="4" borderId="0" xfId="0" applyNumberFormat="1" applyFont="1" applyFill="1"/>
    <xf numFmtId="165" fontId="1" fillId="5" borderId="0" xfId="0" applyNumberFormat="1" applyFont="1" applyFill="1"/>
    <xf numFmtId="165" fontId="16" fillId="5" borderId="0" xfId="0" applyNumberFormat="1" applyFont="1" applyFill="1"/>
    <xf numFmtId="171" fontId="0" fillId="0" borderId="0" xfId="2" applyNumberFormat="1" applyFont="1" applyAlignment="1">
      <alignment horizontal="right"/>
    </xf>
    <xf numFmtId="171" fontId="0" fillId="0" borderId="0" xfId="2" applyNumberFormat="1" applyFont="1"/>
    <xf numFmtId="171" fontId="2" fillId="0" borderId="19" xfId="2" applyNumberFormat="1" applyFont="1" applyBorder="1" applyAlignment="1">
      <alignment horizontal="right"/>
    </xf>
    <xf numFmtId="165" fontId="1" fillId="3" borderId="0" xfId="0" applyNumberFormat="1" applyFont="1" applyFill="1"/>
    <xf numFmtId="165" fontId="16" fillId="3" borderId="0" xfId="0" applyNumberFormat="1" applyFont="1" applyFill="1"/>
    <xf numFmtId="165" fontId="2" fillId="0" borderId="19" xfId="0" applyNumberFormat="1" applyFont="1" applyBorder="1"/>
    <xf numFmtId="165" fontId="0" fillId="41" borderId="0" xfId="0" applyNumberFormat="1" applyFill="1"/>
    <xf numFmtId="165" fontId="26" fillId="0" borderId="0" xfId="0" applyNumberFormat="1" applyFont="1"/>
    <xf numFmtId="2" fontId="2" fillId="41" borderId="0" xfId="0" applyNumberFormat="1" applyFont="1" applyFill="1"/>
    <xf numFmtId="165" fontId="27" fillId="0" borderId="0" xfId="0" applyNumberFormat="1" applyFont="1"/>
    <xf numFmtId="165" fontId="0" fillId="0" borderId="0" xfId="0" applyNumberFormat="1" applyAlignment="1">
      <alignment horizontal="right"/>
    </xf>
    <xf numFmtId="165" fontId="2" fillId="0" borderId="0" xfId="0" applyNumberFormat="1" applyFont="1" applyAlignment="1">
      <alignment horizontal="right"/>
    </xf>
    <xf numFmtId="0" fontId="29" fillId="0" borderId="0" xfId="0" applyFont="1"/>
    <xf numFmtId="0" fontId="0" fillId="0" borderId="0" xfId="0" applyFont="1"/>
    <xf numFmtId="3" fontId="0" fillId="0" borderId="0" xfId="0" applyNumberFormat="1" applyFont="1"/>
    <xf numFmtId="0" fontId="0" fillId="0" borderId="0" xfId="0" applyFont="1" applyAlignment="1">
      <alignment horizontal="left"/>
    </xf>
    <xf numFmtId="0" fontId="30" fillId="9" borderId="1" xfId="0" applyFont="1" applyFill="1" applyBorder="1"/>
    <xf numFmtId="0" fontId="16" fillId="9" borderId="2" xfId="0" applyFont="1" applyFill="1" applyBorder="1"/>
    <xf numFmtId="0" fontId="30" fillId="7" borderId="7" xfId="0" applyFont="1" applyFill="1" applyBorder="1" applyAlignment="1">
      <alignment horizontal="right"/>
    </xf>
    <xf numFmtId="0" fontId="30" fillId="7" borderId="8" xfId="0" applyFont="1" applyFill="1" applyBorder="1" applyAlignment="1">
      <alignment horizontal="right"/>
    </xf>
    <xf numFmtId="0" fontId="31" fillId="7" borderId="7" xfId="0" applyFont="1" applyFill="1" applyBorder="1"/>
    <xf numFmtId="0" fontId="16" fillId="7" borderId="7" xfId="0" applyFont="1" applyFill="1" applyBorder="1"/>
    <xf numFmtId="0" fontId="16" fillId="7" borderId="2" xfId="0" applyFont="1" applyFill="1" applyBorder="1"/>
    <xf numFmtId="0" fontId="30" fillId="7" borderId="3" xfId="0" applyFont="1" applyFill="1" applyBorder="1"/>
    <xf numFmtId="0" fontId="16" fillId="7" borderId="4" xfId="0" applyFont="1" applyFill="1" applyBorder="1"/>
    <xf numFmtId="0" fontId="16" fillId="7" borderId="0" xfId="0" applyFont="1" applyFill="1"/>
    <xf numFmtId="0" fontId="31" fillId="7" borderId="0" xfId="0" applyFont="1" applyFill="1"/>
    <xf numFmtId="0" fontId="32" fillId="7" borderId="3" xfId="1" applyFont="1" applyFill="1" applyBorder="1"/>
    <xf numFmtId="0" fontId="16" fillId="7" borderId="5" xfId="0" applyFont="1" applyFill="1" applyBorder="1"/>
    <xf numFmtId="0" fontId="16" fillId="7" borderId="6" xfId="0" applyFont="1" applyFill="1" applyBorder="1"/>
    <xf numFmtId="0" fontId="16" fillId="7" borderId="9" xfId="0" applyFont="1" applyFill="1" applyBorder="1"/>
    <xf numFmtId="0" fontId="31" fillId="7" borderId="9" xfId="0" applyFont="1" applyFill="1" applyBorder="1"/>
    <xf numFmtId="0" fontId="16" fillId="8" borderId="5" xfId="0" applyFont="1" applyFill="1" applyBorder="1"/>
    <xf numFmtId="0" fontId="16" fillId="8" borderId="9" xfId="0" applyFont="1" applyFill="1" applyBorder="1"/>
    <xf numFmtId="0" fontId="16" fillId="8" borderId="6" xfId="0" applyFont="1" applyFill="1" applyBorder="1"/>
    <xf numFmtId="0" fontId="0" fillId="8" borderId="0" xfId="0" applyFont="1" applyFill="1"/>
    <xf numFmtId="0" fontId="31" fillId="7" borderId="5" xfId="0" applyFont="1" applyFill="1" applyBorder="1"/>
    <xf numFmtId="0" fontId="32" fillId="7" borderId="9" xfId="1" applyFont="1" applyFill="1" applyBorder="1"/>
    <xf numFmtId="0" fontId="33" fillId="7" borderId="9" xfId="1" applyFont="1" applyFill="1" applyBorder="1"/>
    <xf numFmtId="0" fontId="14" fillId="0" borderId="0" xfId="0" applyFont="1"/>
    <xf numFmtId="0" fontId="34" fillId="0" borderId="0" xfId="0" applyFont="1"/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49">
    <cellStyle name="20% - Énfasis1" xfId="20" builtinId="30" customBuiltin="1"/>
    <cellStyle name="20% - Énfasis2" xfId="23" builtinId="34" customBuiltin="1"/>
    <cellStyle name="20% - Énfasis3" xfId="26" builtinId="38" customBuiltin="1"/>
    <cellStyle name="20% - Énfasis4" xfId="29" builtinId="42" customBuiltin="1"/>
    <cellStyle name="20% - Énfasis5" xfId="32" builtinId="46" customBuiltin="1"/>
    <cellStyle name="20% - Énfasis6" xfId="35" builtinId="50" customBuiltin="1"/>
    <cellStyle name="40% - Énfasis1" xfId="21" builtinId="31" customBuiltin="1"/>
    <cellStyle name="40% - Énfasis2" xfId="24" builtinId="35" customBuiltin="1"/>
    <cellStyle name="40% - Énfasis3" xfId="27" builtinId="39" customBuiltin="1"/>
    <cellStyle name="40% - Énfasis4" xfId="30" builtinId="43" customBuiltin="1"/>
    <cellStyle name="40% - Énfasis5" xfId="33" builtinId="47" customBuiltin="1"/>
    <cellStyle name="40% - Énfasis6" xfId="36" builtinId="51" customBuiltin="1"/>
    <cellStyle name="60% - Énfasis1 2" xfId="39" xr:uid="{2187F5C9-4560-443F-A9DE-2F320A275C88}"/>
    <cellStyle name="60% - Énfasis2 2" xfId="40" xr:uid="{2AF7E07F-C1F1-4309-96CF-8B793020063C}"/>
    <cellStyle name="60% - Énfasis3 2" xfId="41" xr:uid="{BFB2314A-136B-4D91-A2B6-6422662D0879}"/>
    <cellStyle name="60% - Énfasis4 2" xfId="42" xr:uid="{21389A8F-AED1-4A58-B253-2CB5A5A37074}"/>
    <cellStyle name="60% - Énfasis5 2" xfId="43" xr:uid="{B35DAE8D-C1F5-4ACC-B80E-013828B92921}"/>
    <cellStyle name="60% - Énfasis6 2" xfId="44" xr:uid="{640584B7-7E22-42AD-A181-13F5CC1FF14D}"/>
    <cellStyle name="Bueno" xfId="8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4" builtinId="16" customBuiltin="1"/>
    <cellStyle name="Encabezado 4" xfId="7" builtinId="19" customBuiltin="1"/>
    <cellStyle name="Énfasis1" xfId="19" builtinId="29" customBuiltin="1"/>
    <cellStyle name="Énfasis2" xfId="22" builtinId="33" customBuiltin="1"/>
    <cellStyle name="Énfasis3" xfId="25" builtinId="37" customBuiltin="1"/>
    <cellStyle name="Énfasis4" xfId="28" builtinId="41" customBuiltin="1"/>
    <cellStyle name="Énfasis5" xfId="31" builtinId="45" customBuiltin="1"/>
    <cellStyle name="Énfasis6" xfId="34" builtinId="49" customBuiltin="1"/>
    <cellStyle name="Entrada" xfId="10" builtinId="20" customBuiltin="1"/>
    <cellStyle name="Hipervínculo" xfId="1" builtinId="8"/>
    <cellStyle name="Hipervínculo 2" xfId="45" xr:uid="{C88841E9-DBC2-42B1-863C-019C95C77D8A}"/>
    <cellStyle name="Incorrecto" xfId="9" builtinId="27" customBuiltin="1"/>
    <cellStyle name="Moneda" xfId="2" builtinId="4"/>
    <cellStyle name="Moneda 2" xfId="46" xr:uid="{0C5099CC-FACD-4BDD-A57A-84A05E54A535}"/>
    <cellStyle name="Neutral 2" xfId="38" xr:uid="{3A57AC04-DF61-4AC8-B1B5-0F0556B634F7}"/>
    <cellStyle name="Normal" xfId="0" builtinId="0"/>
    <cellStyle name="Normal 2" xfId="48" xr:uid="{E76C2A46-ED43-4C7F-8295-EB90937E0FE7}"/>
    <cellStyle name="Notas" xfId="16" builtinId="10" customBuiltin="1"/>
    <cellStyle name="Percent 2" xfId="47" xr:uid="{9633EF69-74A1-49FF-AAF4-247AEC3BA526}"/>
    <cellStyle name="Porcentaje" xfId="3" builtinId="5"/>
    <cellStyle name="Salida" xfId="11" builtinId="21" customBuiltin="1"/>
    <cellStyle name="Texto de advertencia" xfId="15" builtinId="11" customBuiltin="1"/>
    <cellStyle name="Texto explicativo" xfId="17" builtinId="53" customBuiltin="1"/>
    <cellStyle name="Título 2" xfId="5" builtinId="17" customBuiltin="1"/>
    <cellStyle name="Título 3" xfId="6" builtinId="18" customBuiltin="1"/>
    <cellStyle name="Título 4" xfId="37" xr:uid="{AFF46EC9-29E3-40DE-B401-E4B64987889D}"/>
    <cellStyle name="Total" xfId="18" builtinId="25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B81D-433B-B65A-787C17F8BA90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B81D-433B-B65A-787C17F8BA90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B81D-433B-B65A-787C17F8BA90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B81D-433B-B65A-787C17F8BA90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B81D-433B-B65A-787C17F8BA90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B81D-433B-B65A-787C17F8BA9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'NO. FUENTE'!$B$7:$B$12</c:f>
              <c:strCache>
                <c:ptCount val="6"/>
                <c:pt idx="0">
                  <c:v>ABANCA</c:v>
                </c:pt>
                <c:pt idx="1">
                  <c:v>BBVA</c:v>
                </c:pt>
                <c:pt idx="2">
                  <c:v>CAIXABANK</c:v>
                </c:pt>
                <c:pt idx="3">
                  <c:v>CAJA RURAL</c:v>
                </c:pt>
                <c:pt idx="4">
                  <c:v>SANTANDER</c:v>
                </c:pt>
                <c:pt idx="5">
                  <c:v>TRIODOS BANK</c:v>
                </c:pt>
              </c:strCache>
            </c:strRef>
          </c:cat>
          <c:val>
            <c:numRef>
              <c:f>'NO. FUENTE'!$D$7:$D$12</c:f>
              <c:numCache>
                <c:formatCode>#,##0</c:formatCode>
                <c:ptCount val="6"/>
                <c:pt idx="0">
                  <c:v>57000</c:v>
                </c:pt>
                <c:pt idx="1">
                  <c:v>429722</c:v>
                </c:pt>
                <c:pt idx="2">
                  <c:v>180500</c:v>
                </c:pt>
                <c:pt idx="3">
                  <c:v>54000</c:v>
                </c:pt>
                <c:pt idx="4">
                  <c:v>45000</c:v>
                </c:pt>
                <c:pt idx="5">
                  <c:v>34000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991-4F34-9B70-E2CCDCFD638D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2472-4B16-B78D-A7F5D1547105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2472-4B16-B78D-A7F5D1547105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2472-4B16-B78D-A7F5D1547105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2472-4B16-B78D-A7F5D15471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'NO. FUENTE'!$B$28:$B$31</c:f>
              <c:strCache>
                <c:ptCount val="4"/>
                <c:pt idx="0">
                  <c:v>CONFIRMING</c:v>
                </c:pt>
                <c:pt idx="1">
                  <c:v>DESCUENTO</c:v>
                </c:pt>
                <c:pt idx="2">
                  <c:v>PÓLIZA</c:v>
                </c:pt>
                <c:pt idx="3">
                  <c:v>PRÉSTAMO</c:v>
                </c:pt>
              </c:strCache>
            </c:strRef>
          </c:cat>
          <c:val>
            <c:numRef>
              <c:f>'NO. FUENTE'!$D$28:$D$31</c:f>
              <c:numCache>
                <c:formatCode>#,##0</c:formatCode>
                <c:ptCount val="4"/>
                <c:pt idx="0">
                  <c:v>189822</c:v>
                </c:pt>
                <c:pt idx="1">
                  <c:v>24000</c:v>
                </c:pt>
                <c:pt idx="2">
                  <c:v>242000</c:v>
                </c:pt>
                <c:pt idx="3">
                  <c:v>344400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B53-4168-8463-8712EDB30AD5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DE85-4805-8E83-D98BC09A6F3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DE85-4805-8E83-D98BC09A6F3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DE85-4805-8E83-D98BC09A6F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'NO. FUENTE'!$G$7:$G$9</c:f>
              <c:strCache>
                <c:ptCount val="3"/>
                <c:pt idx="0">
                  <c:v>EMPRESA 1</c:v>
                </c:pt>
                <c:pt idx="1">
                  <c:v>EMPRESA 2</c:v>
                </c:pt>
                <c:pt idx="2">
                  <c:v>EMPRESA 3</c:v>
                </c:pt>
              </c:strCache>
            </c:strRef>
          </c:cat>
          <c:val>
            <c:numRef>
              <c:f>'NO. FUENTE'!$I$7:$I$9</c:f>
              <c:numCache>
                <c:formatCode>#,##0</c:formatCode>
                <c:ptCount val="3"/>
                <c:pt idx="0">
                  <c:v>474722</c:v>
                </c:pt>
                <c:pt idx="1">
                  <c:v>231000</c:v>
                </c:pt>
                <c:pt idx="2">
                  <c:v>94500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CA9-4E4A-874B-220FF6259EB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ES"/>
              <a:t>VENCIMIENTO</a:t>
            </a:r>
            <a:r>
              <a:rPr lang="es-ES" baseline="0"/>
              <a:t> - Años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'NO. FUENTE'!$G$28:$G$33</c:f>
              <c:strCache>
                <c:ptCount val="6"/>
                <c:pt idx="0">
                  <c:v>CP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 &amp; +</c:v>
                </c:pt>
              </c:strCache>
            </c:strRef>
          </c:cat>
          <c:val>
            <c:numRef>
              <c:f>'NO. FUENTE'!$H$28:$H$33</c:f>
              <c:numCache>
                <c:formatCode>_-* #,##0\ "€"_-;\-* #,##0\ "€"_-;_-* "-"??\ "€"_-;_-@_-</c:formatCode>
                <c:ptCount val="6"/>
                <c:pt idx="0">
                  <c:v>361822</c:v>
                </c:pt>
                <c:pt idx="1">
                  <c:v>231550</c:v>
                </c:pt>
                <c:pt idx="2">
                  <c:v>86600</c:v>
                </c:pt>
                <c:pt idx="3">
                  <c:v>77150</c:v>
                </c:pt>
                <c:pt idx="4">
                  <c:v>43100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C7-4B65-83F0-6CC73469BD6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899805743"/>
        <c:axId val="899797423"/>
        <c:axId val="0"/>
      </c:bar3DChart>
      <c:catAx>
        <c:axId val="8998057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99797423"/>
        <c:crosses val="autoZero"/>
        <c:auto val="1"/>
        <c:lblAlgn val="ctr"/>
        <c:lblOffset val="100"/>
        <c:noMultiLvlLbl val="0"/>
      </c:catAx>
      <c:valAx>
        <c:axId val="89979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-* #,##0\ &quot;€&quot;_-;\-* #,##0\ &quot;€&quot;_-;_-* &quot;-&quot;??\ &quot;€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998057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ES"/>
              <a:t>BANCOS</a:t>
            </a:r>
            <a:r>
              <a:rPr lang="es-ES" baseline="0"/>
              <a:t> - Disponible (€)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'NO. FUENTE'!$B$16:$B$21</c:f>
              <c:strCache>
                <c:ptCount val="6"/>
                <c:pt idx="0">
                  <c:v>ABANCA</c:v>
                </c:pt>
                <c:pt idx="1">
                  <c:v>BBVA</c:v>
                </c:pt>
                <c:pt idx="2">
                  <c:v>CAIXABANK</c:v>
                </c:pt>
                <c:pt idx="3">
                  <c:v>CAJA RURAL</c:v>
                </c:pt>
                <c:pt idx="4">
                  <c:v>SANTANDER</c:v>
                </c:pt>
                <c:pt idx="5">
                  <c:v>TRIODOS BANK</c:v>
                </c:pt>
              </c:strCache>
            </c:strRef>
          </c:cat>
          <c:val>
            <c:numRef>
              <c:f>'NO. FUENTE'!$C$16:$C$21</c:f>
              <c:numCache>
                <c:formatCode>#,##0</c:formatCode>
                <c:ptCount val="6"/>
                <c:pt idx="0">
                  <c:v>135000</c:v>
                </c:pt>
                <c:pt idx="1">
                  <c:v>680000</c:v>
                </c:pt>
                <c:pt idx="2">
                  <c:v>700000</c:v>
                </c:pt>
                <c:pt idx="3">
                  <c:v>200000</c:v>
                </c:pt>
                <c:pt idx="4">
                  <c:v>200000</c:v>
                </c:pt>
                <c:pt idx="5">
                  <c:v>198000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6-4944-8790-3E7A5D5A5D12}"/>
            </c:ext>
          </c:extLst>
        </c:ser>
        <c:ser>
          <c:idx val="1"/>
          <c:order val="1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'NO. FUENTE'!$B$16:$B$21</c:f>
              <c:strCache>
                <c:ptCount val="6"/>
                <c:pt idx="0">
                  <c:v>ABANCA</c:v>
                </c:pt>
                <c:pt idx="1">
                  <c:v>BBVA</c:v>
                </c:pt>
                <c:pt idx="2">
                  <c:v>CAIXABANK</c:v>
                </c:pt>
                <c:pt idx="3">
                  <c:v>CAJA RURAL</c:v>
                </c:pt>
                <c:pt idx="4">
                  <c:v>SANTANDER</c:v>
                </c:pt>
                <c:pt idx="5">
                  <c:v>TRIODOS BANK</c:v>
                </c:pt>
              </c:strCache>
            </c:strRef>
          </c:cat>
          <c:val>
            <c:numRef>
              <c:f>'NO. FUENTE'!$D$16:$D$21</c:f>
              <c:numCache>
                <c:formatCode>#,##0</c:formatCode>
                <c:ptCount val="6"/>
                <c:pt idx="0">
                  <c:v>57000</c:v>
                </c:pt>
                <c:pt idx="1">
                  <c:v>429722</c:v>
                </c:pt>
                <c:pt idx="2">
                  <c:v>180500</c:v>
                </c:pt>
                <c:pt idx="3">
                  <c:v>54000</c:v>
                </c:pt>
                <c:pt idx="4">
                  <c:v>45000</c:v>
                </c:pt>
                <c:pt idx="5">
                  <c:v>34000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6-4944-8790-3E7A5D5A5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7790592"/>
        <c:axId val="817791072"/>
      </c:barChart>
      <c:catAx>
        <c:axId val="817790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17791072"/>
        <c:crosses val="autoZero"/>
        <c:auto val="1"/>
        <c:lblAlgn val="ctr"/>
        <c:lblOffset val="100"/>
        <c:noMultiLvlLbl val="0"/>
      </c:catAx>
      <c:valAx>
        <c:axId val="817791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17790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ES" baseline="0"/>
              <a:t>PRODUCTOS - Disponible (€)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'NO. FUENTE'!$B$28:$B$31</c:f>
              <c:strCache>
                <c:ptCount val="4"/>
                <c:pt idx="0">
                  <c:v>CONFIRMING</c:v>
                </c:pt>
                <c:pt idx="1">
                  <c:v>DESCUENTO</c:v>
                </c:pt>
                <c:pt idx="2">
                  <c:v>PÓLIZA</c:v>
                </c:pt>
                <c:pt idx="3">
                  <c:v>PRÉSTAMO</c:v>
                </c:pt>
              </c:strCache>
            </c:strRef>
          </c:cat>
          <c:val>
            <c:numRef>
              <c:f>'NO. FUENTE'!$C$28:$C$31</c:f>
              <c:numCache>
                <c:formatCode>#,##0</c:formatCode>
                <c:ptCount val="4"/>
                <c:pt idx="0">
                  <c:v>500000</c:v>
                </c:pt>
                <c:pt idx="1">
                  <c:v>200000</c:v>
                </c:pt>
                <c:pt idx="2">
                  <c:v>800000</c:v>
                </c:pt>
                <c:pt idx="3">
                  <c:v>613000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F0-4C6E-BF2F-1B421EC53C47}"/>
            </c:ext>
          </c:extLst>
        </c:ser>
        <c:ser>
          <c:idx val="1"/>
          <c:order val="1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'NO. FUENTE'!$B$28:$B$31</c:f>
              <c:strCache>
                <c:ptCount val="4"/>
                <c:pt idx="0">
                  <c:v>CONFIRMING</c:v>
                </c:pt>
                <c:pt idx="1">
                  <c:v>DESCUENTO</c:v>
                </c:pt>
                <c:pt idx="2">
                  <c:v>PÓLIZA</c:v>
                </c:pt>
                <c:pt idx="3">
                  <c:v>PRÉSTAMO</c:v>
                </c:pt>
              </c:strCache>
            </c:strRef>
          </c:cat>
          <c:val>
            <c:numRef>
              <c:f>'NO. FUENTE'!$D$28:$D$31</c:f>
              <c:numCache>
                <c:formatCode>#,##0</c:formatCode>
                <c:ptCount val="4"/>
                <c:pt idx="0">
                  <c:v>189822</c:v>
                </c:pt>
                <c:pt idx="1">
                  <c:v>24000</c:v>
                </c:pt>
                <c:pt idx="2">
                  <c:v>242000</c:v>
                </c:pt>
                <c:pt idx="3">
                  <c:v>344400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F0-4C6E-BF2F-1B421EC53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7790592"/>
        <c:axId val="817791072"/>
      </c:barChart>
      <c:catAx>
        <c:axId val="817790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17791072"/>
        <c:crosses val="autoZero"/>
        <c:auto val="1"/>
        <c:lblAlgn val="ctr"/>
        <c:lblOffset val="100"/>
        <c:noMultiLvlLbl val="0"/>
      </c:catAx>
      <c:valAx>
        <c:axId val="817791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17790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22860</xdr:rowOff>
    </xdr:from>
    <xdr:to>
      <xdr:col>4</xdr:col>
      <xdr:colOff>5714</xdr:colOff>
      <xdr:row>12</xdr:row>
      <xdr:rowOff>112395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03E1B15-D5F4-419A-B0A6-CC2705D884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5340"/>
          <a:ext cx="2314574" cy="1524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11</xdr:col>
      <xdr:colOff>670560</xdr:colOff>
      <xdr:row>49</xdr:row>
      <xdr:rowOff>118110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B58C9311-A70C-E456-663C-44C249E9B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" y="34785300"/>
          <a:ext cx="7620000" cy="1013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29834</xdr:colOff>
      <xdr:row>60</xdr:row>
      <xdr:rowOff>30480</xdr:rowOff>
    </xdr:from>
    <xdr:to>
      <xdr:col>17</xdr:col>
      <xdr:colOff>251459</xdr:colOff>
      <xdr:row>87</xdr:row>
      <xdr:rowOff>137160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E3DE6F0A-EB12-CD65-E9D1-CD8A366C97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34" y="13700760"/>
          <a:ext cx="11163945" cy="4945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11</xdr:col>
      <xdr:colOff>670560</xdr:colOff>
      <xdr:row>111</xdr:row>
      <xdr:rowOff>114300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896F89B7-8853-EE07-5FE5-9015D6B5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" y="79057500"/>
          <a:ext cx="7620000" cy="1188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11</xdr:col>
      <xdr:colOff>670560</xdr:colOff>
      <xdr:row>128</xdr:row>
      <xdr:rowOff>19050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329F1816-D171-188E-EE92-F3666F4FD1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" y="88384380"/>
          <a:ext cx="762000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4</xdr:row>
      <xdr:rowOff>2</xdr:rowOff>
    </xdr:from>
    <xdr:to>
      <xdr:col>5</xdr:col>
      <xdr:colOff>0</xdr:colOff>
      <xdr:row>19</xdr:row>
      <xdr:rowOff>133351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9E3F5A0-43BA-4900-948E-17EF22C52F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638175</xdr:colOff>
      <xdr:row>4</xdr:row>
      <xdr:rowOff>66675</xdr:rowOff>
    </xdr:from>
    <xdr:to>
      <xdr:col>10</xdr:col>
      <xdr:colOff>0</xdr:colOff>
      <xdr:row>19</xdr:row>
      <xdr:rowOff>171450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71E2030F-7666-4400-A524-AE77083DF4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9525</xdr:colOff>
      <xdr:row>4</xdr:row>
      <xdr:rowOff>57149</xdr:rowOff>
    </xdr:from>
    <xdr:to>
      <xdr:col>17</xdr:col>
      <xdr:colOff>9525</xdr:colOff>
      <xdr:row>19</xdr:row>
      <xdr:rowOff>171450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4B610F93-AA76-4840-8BDD-280EC6EC8F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19050</xdr:colOff>
      <xdr:row>22</xdr:row>
      <xdr:rowOff>66674</xdr:rowOff>
    </xdr:from>
    <xdr:to>
      <xdr:col>17</xdr:col>
      <xdr:colOff>66675</xdr:colOff>
      <xdr:row>37</xdr:row>
      <xdr:rowOff>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7CC535FD-C1F1-401E-8696-4901735D13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209550</xdr:colOff>
      <xdr:row>22</xdr:row>
      <xdr:rowOff>47625</xdr:rowOff>
    </xdr:from>
    <xdr:to>
      <xdr:col>5</xdr:col>
      <xdr:colOff>38100</xdr:colOff>
      <xdr:row>37</xdr:row>
      <xdr:rowOff>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4A76D352-33B2-5401-869B-C9841B2282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657225</xdr:colOff>
      <xdr:row>22</xdr:row>
      <xdr:rowOff>114300</xdr:rowOff>
    </xdr:from>
    <xdr:to>
      <xdr:col>10</xdr:col>
      <xdr:colOff>0</xdr:colOff>
      <xdr:row>37</xdr:row>
      <xdr:rowOff>66675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3D71B405-AEC3-406E-8C05-5D9AAC256E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0.01183</cdr:x>
      <cdr:y>0.01968</cdr:y>
    </cdr:from>
    <cdr:to>
      <cdr:x>0.13666</cdr:x>
      <cdr:y>0.19687</cdr:y>
    </cdr:to>
    <cdr:pic>
      <cdr:nvPicPr>
        <cdr:cNvPr id="5" name="Imagen 4">
          <a:extLst xmlns:a="http://schemas.openxmlformats.org/drawingml/2006/main">
            <a:ext uri="{FF2B5EF4-FFF2-40B4-BE49-F238E27FC236}">
              <a16:creationId xmlns:a16="http://schemas.microsoft.com/office/drawing/2014/main" id="{A4A59448-3A1C-72C9-42F5-5DDD50ECE1BA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0800" y="50800"/>
          <a:ext cx="536257" cy="457373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  <a:effectLst xmlns:a="http://schemas.openxmlformats.org/drawingml/2006/main">
          <a:softEdge rad="112500"/>
        </a:effectLst>
      </cdr:spPr>
    </cdr:pic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0.01111</cdr:x>
      <cdr:y>0.01852</cdr:y>
    </cdr:from>
    <cdr:to>
      <cdr:x>0.14421</cdr:x>
      <cdr:y>0.19001</cdr:y>
    </cdr:to>
    <cdr:pic>
      <cdr:nvPicPr>
        <cdr:cNvPr id="2" name="Imagen 1">
          <a:extLst xmlns:a="http://schemas.openxmlformats.org/drawingml/2006/main">
            <a:ext uri="{FF2B5EF4-FFF2-40B4-BE49-F238E27FC236}">
              <a16:creationId xmlns:a16="http://schemas.microsoft.com/office/drawing/2014/main" id="{0BAA86C8-1AA6-7C92-9D39-EFA1D529AFB9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44768" y="50800"/>
          <a:ext cx="536257" cy="470441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  <a:effectLst xmlns:a="http://schemas.openxmlformats.org/drawingml/2006/main">
          <a:softEdge rad="112500"/>
        </a:effectLst>
      </cdr:spPr>
    </cdr:pic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0.01111</cdr:x>
      <cdr:y>0.01852</cdr:y>
    </cdr:from>
    <cdr:to>
      <cdr:x>0.14421</cdr:x>
      <cdr:y>0.19001</cdr:y>
    </cdr:to>
    <cdr:pic>
      <cdr:nvPicPr>
        <cdr:cNvPr id="2" name="Imagen 1">
          <a:extLst xmlns:a="http://schemas.openxmlformats.org/drawingml/2006/main">
            <a:ext uri="{FF2B5EF4-FFF2-40B4-BE49-F238E27FC236}">
              <a16:creationId xmlns:a16="http://schemas.microsoft.com/office/drawing/2014/main" id="{0BAA86C8-1AA6-7C92-9D39-EFA1D529AFB9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44768" y="50800"/>
          <a:ext cx="536257" cy="470441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  <a:effectLst xmlns:a="http://schemas.openxmlformats.org/drawingml/2006/main">
          <a:softEdge rad="112500"/>
        </a:effectLst>
      </cdr:spPr>
    </cdr:pic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129540</xdr:colOff>
          <xdr:row>3</xdr:row>
          <xdr:rowOff>137160</xdr:rowOff>
        </xdr:from>
        <xdr:to>
          <xdr:col>11</xdr:col>
          <xdr:colOff>1043940</xdr:colOff>
          <xdr:row>7</xdr:row>
          <xdr:rowOff>99060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picaudit.es/" TargetMode="External"/><Relationship Id="rId1" Type="http://schemas.openxmlformats.org/officeDocument/2006/relationships/hyperlink" Target="mailto:info@picaudit.es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8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146"/>
  <sheetViews>
    <sheetView showGridLines="0" tabSelected="1" zoomScale="80" zoomScaleNormal="80" workbookViewId="0"/>
  </sheetViews>
  <sheetFormatPr baseColWidth="10" defaultColWidth="8.88671875" defaultRowHeight="14.4" x14ac:dyDescent="0.3"/>
  <cols>
    <col min="1" max="1" width="0.88671875" style="71" customWidth="1"/>
    <col min="2" max="2" width="15" style="71" customWidth="1"/>
    <col min="3" max="3" width="8.88671875" style="71" customWidth="1"/>
    <col min="4" max="7" width="8.88671875" style="71"/>
    <col min="8" max="8" width="9.44140625" style="71" bestFit="1" customWidth="1"/>
    <col min="9" max="9" width="13.109375" style="71" bestFit="1" customWidth="1"/>
    <col min="10" max="10" width="10.44140625" style="71" bestFit="1" customWidth="1"/>
    <col min="11" max="11" width="8.88671875" style="71"/>
    <col min="12" max="12" width="12.88671875" style="71" bestFit="1" customWidth="1"/>
    <col min="13" max="16384" width="8.88671875" style="71"/>
  </cols>
  <sheetData>
    <row r="1" spans="2:21" x14ac:dyDescent="0.3">
      <c r="B1" s="74" t="s">
        <v>8</v>
      </c>
      <c r="C1" s="75"/>
      <c r="D1" s="76"/>
      <c r="E1" s="77" t="s">
        <v>1</v>
      </c>
      <c r="F1" s="78" t="s">
        <v>6</v>
      </c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80"/>
    </row>
    <row r="2" spans="2:21" x14ac:dyDescent="0.3">
      <c r="B2" s="81" t="s">
        <v>0</v>
      </c>
      <c r="C2" s="82"/>
      <c r="D2" s="83"/>
      <c r="E2" s="84"/>
      <c r="F2" s="84" t="s">
        <v>7</v>
      </c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2"/>
    </row>
    <row r="3" spans="2:21" x14ac:dyDescent="0.3">
      <c r="B3" s="85" t="s">
        <v>2</v>
      </c>
      <c r="C3" s="82"/>
      <c r="D3" s="83"/>
      <c r="E3" s="84"/>
      <c r="F3" s="84" t="s">
        <v>4</v>
      </c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2"/>
    </row>
    <row r="4" spans="2:21" x14ac:dyDescent="0.3">
      <c r="B4" s="81"/>
      <c r="C4" s="82"/>
      <c r="D4" s="83"/>
      <c r="E4" s="84"/>
      <c r="F4" s="84" t="s">
        <v>5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2"/>
    </row>
    <row r="5" spans="2:21" x14ac:dyDescent="0.3">
      <c r="B5" s="86"/>
      <c r="C5" s="87"/>
      <c r="D5" s="88"/>
      <c r="E5" s="89"/>
      <c r="F5" s="89" t="s">
        <v>175</v>
      </c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7"/>
    </row>
    <row r="6" spans="2:21" s="93" customFormat="1" x14ac:dyDescent="0.3">
      <c r="B6" s="90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2"/>
    </row>
    <row r="7" spans="2:21" s="97" customFormat="1" x14ac:dyDescent="0.3">
      <c r="B7" s="94" t="s">
        <v>176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95" t="s">
        <v>3</v>
      </c>
      <c r="N7" s="88"/>
      <c r="O7" s="96"/>
      <c r="P7" s="88"/>
      <c r="Q7" s="88"/>
      <c r="R7" s="88"/>
      <c r="S7" s="88"/>
      <c r="T7" s="88"/>
      <c r="U7" s="87"/>
    </row>
    <row r="9" spans="2:21" x14ac:dyDescent="0.3">
      <c r="B9" s="98"/>
    </row>
    <row r="10" spans="2:21" x14ac:dyDescent="0.3">
      <c r="B10" s="98"/>
    </row>
    <row r="11" spans="2:21" x14ac:dyDescent="0.3">
      <c r="B11" s="98"/>
    </row>
    <row r="12" spans="2:21" x14ac:dyDescent="0.3">
      <c r="B12" s="98"/>
    </row>
    <row r="13" spans="2:21" x14ac:dyDescent="0.3">
      <c r="B13" s="98"/>
    </row>
    <row r="14" spans="2:21" x14ac:dyDescent="0.3">
      <c r="B14" s="99" t="s">
        <v>137</v>
      </c>
    </row>
    <row r="15" spans="2:21" x14ac:dyDescent="0.3">
      <c r="B15" s="99"/>
    </row>
    <row r="16" spans="2:21" x14ac:dyDescent="0.3">
      <c r="B16" s="99" t="s">
        <v>159</v>
      </c>
    </row>
    <row r="17" spans="2:2" x14ac:dyDescent="0.3">
      <c r="B17" s="99" t="s">
        <v>160</v>
      </c>
    </row>
    <row r="18" spans="2:2" x14ac:dyDescent="0.3">
      <c r="B18" s="99" t="s">
        <v>161</v>
      </c>
    </row>
    <row r="19" spans="2:2" x14ac:dyDescent="0.3">
      <c r="B19" s="100"/>
    </row>
    <row r="20" spans="2:2" x14ac:dyDescent="0.3">
      <c r="B20" s="101" t="s">
        <v>138</v>
      </c>
    </row>
    <row r="21" spans="2:2" x14ac:dyDescent="0.3">
      <c r="B21" s="102" t="s">
        <v>139</v>
      </c>
    </row>
    <row r="22" spans="2:2" x14ac:dyDescent="0.3">
      <c r="B22" s="103"/>
    </row>
    <row r="23" spans="2:2" x14ac:dyDescent="0.3">
      <c r="B23" s="104" t="s">
        <v>177</v>
      </c>
    </row>
    <row r="24" spans="2:2" x14ac:dyDescent="0.3">
      <c r="B24" s="104" t="s">
        <v>178</v>
      </c>
    </row>
    <row r="25" spans="2:2" x14ac:dyDescent="0.3">
      <c r="B25" s="104" t="s">
        <v>179</v>
      </c>
    </row>
    <row r="26" spans="2:2" x14ac:dyDescent="0.3">
      <c r="B26" s="104" t="s">
        <v>180</v>
      </c>
    </row>
    <row r="27" spans="2:2" x14ac:dyDescent="0.3">
      <c r="B27" s="100"/>
    </row>
    <row r="28" spans="2:2" x14ac:dyDescent="0.3">
      <c r="B28" s="102" t="s">
        <v>140</v>
      </c>
    </row>
    <row r="29" spans="2:2" x14ac:dyDescent="0.3">
      <c r="B29" s="100"/>
    </row>
    <row r="30" spans="2:2" x14ac:dyDescent="0.3">
      <c r="B30" s="102" t="s">
        <v>162</v>
      </c>
    </row>
    <row r="31" spans="2:2" x14ac:dyDescent="0.3">
      <c r="B31" s="100" t="s">
        <v>163</v>
      </c>
    </row>
    <row r="32" spans="2:2" x14ac:dyDescent="0.3">
      <c r="B32" s="100"/>
    </row>
    <row r="33" spans="2:2" x14ac:dyDescent="0.3">
      <c r="B33" s="102" t="s">
        <v>181</v>
      </c>
    </row>
    <row r="34" spans="2:2" x14ac:dyDescent="0.3">
      <c r="B34" s="103"/>
    </row>
    <row r="35" spans="2:2" x14ac:dyDescent="0.3">
      <c r="B35" s="105" t="s">
        <v>141</v>
      </c>
    </row>
    <row r="36" spans="2:2" x14ac:dyDescent="0.3">
      <c r="B36" s="105" t="s">
        <v>142</v>
      </c>
    </row>
    <row r="37" spans="2:2" x14ac:dyDescent="0.3">
      <c r="B37" s="105" t="s">
        <v>143</v>
      </c>
    </row>
    <row r="38" spans="2:2" x14ac:dyDescent="0.3">
      <c r="B38" s="100"/>
    </row>
    <row r="39" spans="2:2" x14ac:dyDescent="0.3">
      <c r="B39" s="102"/>
    </row>
    <row r="40" spans="2:2" x14ac:dyDescent="0.3">
      <c r="B40" s="100"/>
    </row>
    <row r="41" spans="2:2" x14ac:dyDescent="0.3">
      <c r="B41" s="102" t="s">
        <v>182</v>
      </c>
    </row>
    <row r="42" spans="2:2" x14ac:dyDescent="0.3">
      <c r="B42" s="100" t="s">
        <v>164</v>
      </c>
    </row>
    <row r="43" spans="2:2" x14ac:dyDescent="0.3">
      <c r="B43" s="102" t="s">
        <v>144</v>
      </c>
    </row>
    <row r="44" spans="2:2" x14ac:dyDescent="0.3">
      <c r="B44" s="106"/>
    </row>
    <row r="45" spans="2:2" x14ac:dyDescent="0.3">
      <c r="B45" s="106"/>
    </row>
    <row r="46" spans="2:2" x14ac:dyDescent="0.3">
      <c r="B46" s="107"/>
    </row>
    <row r="47" spans="2:2" x14ac:dyDescent="0.3">
      <c r="B47" s="107"/>
    </row>
    <row r="48" spans="2:2" x14ac:dyDescent="0.3">
      <c r="B48" s="107"/>
    </row>
    <row r="49" spans="2:2" x14ac:dyDescent="0.3">
      <c r="B49" s="100"/>
    </row>
    <row r="50" spans="2:2" x14ac:dyDescent="0.3">
      <c r="B50" s="100"/>
    </row>
    <row r="51" spans="2:2" x14ac:dyDescent="0.3">
      <c r="B51" s="102" t="s">
        <v>183</v>
      </c>
    </row>
    <row r="52" spans="2:2" x14ac:dyDescent="0.3">
      <c r="B52" s="103"/>
    </row>
    <row r="53" spans="2:2" x14ac:dyDescent="0.3">
      <c r="B53" s="105" t="s">
        <v>145</v>
      </c>
    </row>
    <row r="54" spans="2:2" x14ac:dyDescent="0.3">
      <c r="B54" s="105" t="s">
        <v>146</v>
      </c>
    </row>
    <row r="55" spans="2:2" x14ac:dyDescent="0.3">
      <c r="B55" s="105" t="s">
        <v>147</v>
      </c>
    </row>
    <row r="56" spans="2:2" x14ac:dyDescent="0.3">
      <c r="B56" s="105" t="s">
        <v>148</v>
      </c>
    </row>
    <row r="57" spans="2:2" x14ac:dyDescent="0.3">
      <c r="B57" s="105" t="s">
        <v>149</v>
      </c>
    </row>
    <row r="58" spans="2:2" x14ac:dyDescent="0.3">
      <c r="B58" s="105" t="s">
        <v>150</v>
      </c>
    </row>
    <row r="59" spans="2:2" x14ac:dyDescent="0.3">
      <c r="B59" s="106"/>
    </row>
    <row r="60" spans="2:2" x14ac:dyDescent="0.3">
      <c r="B60" s="106"/>
    </row>
    <row r="61" spans="2:2" x14ac:dyDescent="0.3">
      <c r="B61" s="107"/>
    </row>
    <row r="62" spans="2:2" x14ac:dyDescent="0.3">
      <c r="B62" s="107"/>
    </row>
    <row r="63" spans="2:2" x14ac:dyDescent="0.3">
      <c r="B63" s="107"/>
    </row>
    <row r="64" spans="2:2" x14ac:dyDescent="0.3">
      <c r="B64" s="107"/>
    </row>
    <row r="65" spans="2:2" x14ac:dyDescent="0.3">
      <c r="B65" s="107"/>
    </row>
    <row r="66" spans="2:2" x14ac:dyDescent="0.3">
      <c r="B66" s="107"/>
    </row>
    <row r="67" spans="2:2" x14ac:dyDescent="0.3">
      <c r="B67" s="107"/>
    </row>
    <row r="68" spans="2:2" x14ac:dyDescent="0.3">
      <c r="B68" s="107"/>
    </row>
    <row r="69" spans="2:2" x14ac:dyDescent="0.3">
      <c r="B69" s="107"/>
    </row>
    <row r="70" spans="2:2" x14ac:dyDescent="0.3">
      <c r="B70" s="107"/>
    </row>
    <row r="71" spans="2:2" x14ac:dyDescent="0.3">
      <c r="B71" s="107"/>
    </row>
    <row r="72" spans="2:2" x14ac:dyDescent="0.3">
      <c r="B72" s="107"/>
    </row>
    <row r="73" spans="2:2" x14ac:dyDescent="0.3">
      <c r="B73" s="107"/>
    </row>
    <row r="74" spans="2:2" x14ac:dyDescent="0.3">
      <c r="B74" s="107"/>
    </row>
    <row r="75" spans="2:2" x14ac:dyDescent="0.3">
      <c r="B75" s="107"/>
    </row>
    <row r="76" spans="2:2" x14ac:dyDescent="0.3">
      <c r="B76" s="107"/>
    </row>
    <row r="77" spans="2:2" x14ac:dyDescent="0.3">
      <c r="B77" s="107"/>
    </row>
    <row r="78" spans="2:2" x14ac:dyDescent="0.3">
      <c r="B78" s="107"/>
    </row>
    <row r="79" spans="2:2" x14ac:dyDescent="0.3">
      <c r="B79" s="107"/>
    </row>
    <row r="80" spans="2:2" x14ac:dyDescent="0.3">
      <c r="B80" s="107"/>
    </row>
    <row r="81" spans="2:2" x14ac:dyDescent="0.3">
      <c r="B81" s="107"/>
    </row>
    <row r="82" spans="2:2" x14ac:dyDescent="0.3">
      <c r="B82" s="107"/>
    </row>
    <row r="83" spans="2:2" x14ac:dyDescent="0.3">
      <c r="B83" s="107"/>
    </row>
    <row r="84" spans="2:2" x14ac:dyDescent="0.3">
      <c r="B84" s="107"/>
    </row>
    <row r="85" spans="2:2" x14ac:dyDescent="0.3">
      <c r="B85" s="107"/>
    </row>
    <row r="86" spans="2:2" x14ac:dyDescent="0.3">
      <c r="B86" s="100"/>
    </row>
    <row r="87" spans="2:2" x14ac:dyDescent="0.3">
      <c r="B87" s="100"/>
    </row>
    <row r="88" spans="2:2" x14ac:dyDescent="0.3">
      <c r="B88" s="102" t="s">
        <v>184</v>
      </c>
    </row>
    <row r="89" spans="2:2" x14ac:dyDescent="0.3">
      <c r="B89" s="100" t="s">
        <v>165</v>
      </c>
    </row>
    <row r="90" spans="2:2" x14ac:dyDescent="0.3">
      <c r="B90" s="102" t="s">
        <v>185</v>
      </c>
    </row>
    <row r="91" spans="2:2" x14ac:dyDescent="0.3">
      <c r="B91" s="100" t="s">
        <v>166</v>
      </c>
    </row>
    <row r="92" spans="2:2" x14ac:dyDescent="0.3">
      <c r="B92" s="100"/>
    </row>
    <row r="93" spans="2:2" x14ac:dyDescent="0.3">
      <c r="B93" s="102" t="s">
        <v>167</v>
      </c>
    </row>
    <row r="94" spans="2:2" x14ac:dyDescent="0.3">
      <c r="B94" s="100" t="s">
        <v>168</v>
      </c>
    </row>
    <row r="96" spans="2:2" x14ac:dyDescent="0.3">
      <c r="B96" s="101" t="s">
        <v>151</v>
      </c>
    </row>
    <row r="97" spans="2:2" x14ac:dyDescent="0.3">
      <c r="B97" s="105" t="s">
        <v>152</v>
      </c>
    </row>
    <row r="98" spans="2:2" x14ac:dyDescent="0.3">
      <c r="B98" s="105" t="s">
        <v>153</v>
      </c>
    </row>
    <row r="100" spans="2:2" x14ac:dyDescent="0.3">
      <c r="B100" s="101" t="s">
        <v>154</v>
      </c>
    </row>
    <row r="101" spans="2:2" x14ac:dyDescent="0.3">
      <c r="B101" s="105" t="s">
        <v>155</v>
      </c>
    </row>
    <row r="102" spans="2:2" x14ac:dyDescent="0.3">
      <c r="B102" s="105" t="s">
        <v>169</v>
      </c>
    </row>
    <row r="103" spans="2:2" x14ac:dyDescent="0.3">
      <c r="B103" s="100" t="s">
        <v>170</v>
      </c>
    </row>
    <row r="105" spans="2:2" x14ac:dyDescent="0.3">
      <c r="B105" s="106"/>
    </row>
    <row r="106" spans="2:2" x14ac:dyDescent="0.3">
      <c r="B106" s="106"/>
    </row>
    <row r="107" spans="2:2" x14ac:dyDescent="0.3">
      <c r="B107" s="107"/>
    </row>
    <row r="108" spans="2:2" x14ac:dyDescent="0.3">
      <c r="B108" s="107"/>
    </row>
    <row r="109" spans="2:2" x14ac:dyDescent="0.3">
      <c r="B109" s="107"/>
    </row>
    <row r="110" spans="2:2" x14ac:dyDescent="0.3">
      <c r="B110" s="107"/>
    </row>
    <row r="111" spans="2:2" x14ac:dyDescent="0.3">
      <c r="B111" s="100"/>
    </row>
    <row r="112" spans="2:2" x14ac:dyDescent="0.3">
      <c r="B112" s="100"/>
    </row>
    <row r="113" spans="2:2" x14ac:dyDescent="0.3">
      <c r="B113" s="102" t="s">
        <v>186</v>
      </c>
    </row>
    <row r="114" spans="2:2" x14ac:dyDescent="0.3">
      <c r="B114" s="100" t="s">
        <v>171</v>
      </c>
    </row>
    <row r="115" spans="2:2" x14ac:dyDescent="0.3">
      <c r="B115" s="102" t="s">
        <v>172</v>
      </c>
    </row>
    <row r="116" spans="2:2" x14ac:dyDescent="0.3">
      <c r="B116" s="106" t="s">
        <v>173</v>
      </c>
    </row>
    <row r="117" spans="2:2" x14ac:dyDescent="0.3">
      <c r="B117" s="106"/>
    </row>
    <row r="118" spans="2:2" x14ac:dyDescent="0.3">
      <c r="B118" s="107"/>
    </row>
    <row r="119" spans="2:2" x14ac:dyDescent="0.3">
      <c r="B119" s="107"/>
    </row>
    <row r="120" spans="2:2" x14ac:dyDescent="0.3">
      <c r="B120" s="107"/>
    </row>
    <row r="121" spans="2:2" x14ac:dyDescent="0.3">
      <c r="B121" s="107"/>
    </row>
    <row r="122" spans="2:2" x14ac:dyDescent="0.3">
      <c r="B122" s="107"/>
    </row>
    <row r="123" spans="2:2" x14ac:dyDescent="0.3">
      <c r="B123" s="107"/>
    </row>
    <row r="124" spans="2:2" x14ac:dyDescent="0.3">
      <c r="B124" s="107"/>
    </row>
    <row r="125" spans="2:2" x14ac:dyDescent="0.3">
      <c r="B125" s="107"/>
    </row>
    <row r="126" spans="2:2" x14ac:dyDescent="0.3">
      <c r="B126" s="107"/>
    </row>
    <row r="127" spans="2:2" x14ac:dyDescent="0.3">
      <c r="B127" s="100"/>
    </row>
    <row r="128" spans="2:2" x14ac:dyDescent="0.3">
      <c r="B128" s="100"/>
    </row>
    <row r="129" spans="2:2" x14ac:dyDescent="0.3">
      <c r="B129" s="102" t="s">
        <v>156</v>
      </c>
    </row>
    <row r="130" spans="2:2" x14ac:dyDescent="0.3">
      <c r="B130" s="103"/>
    </row>
    <row r="131" spans="2:2" x14ac:dyDescent="0.3">
      <c r="B131" s="104" t="s">
        <v>187</v>
      </c>
    </row>
    <row r="132" spans="2:2" x14ac:dyDescent="0.3">
      <c r="B132" s="103"/>
    </row>
    <row r="133" spans="2:2" x14ac:dyDescent="0.3">
      <c r="B133" s="104" t="s">
        <v>188</v>
      </c>
    </row>
    <row r="134" spans="2:2" x14ac:dyDescent="0.3">
      <c r="B134" s="103"/>
    </row>
    <row r="135" spans="2:2" x14ac:dyDescent="0.3">
      <c r="B135" s="104" t="s">
        <v>189</v>
      </c>
    </row>
    <row r="136" spans="2:2" x14ac:dyDescent="0.3">
      <c r="B136" s="103"/>
    </row>
    <row r="137" spans="2:2" x14ac:dyDescent="0.3">
      <c r="B137" s="104" t="s">
        <v>190</v>
      </c>
    </row>
    <row r="138" spans="2:2" x14ac:dyDescent="0.3">
      <c r="B138" s="103"/>
    </row>
    <row r="139" spans="2:2" x14ac:dyDescent="0.3">
      <c r="B139" s="104" t="s">
        <v>191</v>
      </c>
    </row>
    <row r="140" spans="2:2" x14ac:dyDescent="0.3">
      <c r="B140" s="100" t="s">
        <v>174</v>
      </c>
    </row>
    <row r="141" spans="2:2" x14ac:dyDescent="0.3">
      <c r="B141" s="100"/>
    </row>
    <row r="142" spans="2:2" x14ac:dyDescent="0.3">
      <c r="B142" s="102" t="s">
        <v>157</v>
      </c>
    </row>
    <row r="143" spans="2:2" x14ac:dyDescent="0.3">
      <c r="B143" s="100"/>
    </row>
    <row r="144" spans="2:2" x14ac:dyDescent="0.3">
      <c r="B144" s="102" t="s">
        <v>192</v>
      </c>
    </row>
    <row r="145" spans="2:2" x14ac:dyDescent="0.3">
      <c r="B145" s="100"/>
    </row>
    <row r="146" spans="2:2" x14ac:dyDescent="0.3">
      <c r="B146" s="102" t="s">
        <v>158</v>
      </c>
    </row>
  </sheetData>
  <sheetProtection algorithmName="SHA-512" hashValue="VUvQe+trR+fqulLtrV0EubnERwxm/IywGjYyVB9NU+p0ggmFsYLWTV3ozV6YW1AcQKlmv4idBqwUZos37tcFNA==" saltValue="e/WP7d+UUYwZPIsokDSAtw==" spinCount="100000" sheet="1" objects="1" scenarios="1"/>
  <hyperlinks>
    <hyperlink ref="B3" r:id="rId1" xr:uid="{6BE72DBB-8374-4023-8DAD-C85BCAFA252D}"/>
    <hyperlink ref="M7" r:id="rId2" xr:uid="{F4077765-FF9D-4354-9604-B44C98E0413C}"/>
  </hyperlinks>
  <pageMargins left="1" right="1" top="1" bottom="1" header="0.5" footer="0.5"/>
  <pageSetup paperSize="9" scale="36" orientation="portrait" r:id="rId3"/>
  <headerFooter scaleWithDoc="0" alignWithMargins="0">
    <oddHeader>&amp;C&amp;G</oddHeader>
  </headerFooter>
  <drawing r:id="rId4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1E0EC-5B4A-442C-ACFA-69FC287801C3}">
  <sheetPr>
    <tabColor theme="0" tint="-0.34998626667073579"/>
  </sheetPr>
  <dimension ref="A1:U54"/>
  <sheetViews>
    <sheetView showGridLines="0" zoomScale="80" zoomScaleNormal="80" workbookViewId="0"/>
  </sheetViews>
  <sheetFormatPr baseColWidth="10" defaultRowHeight="14.4" x14ac:dyDescent="0.3"/>
  <cols>
    <col min="1" max="1" width="1.88671875" style="4" customWidth="1"/>
    <col min="2" max="2" width="9.5546875" style="4" bestFit="1" customWidth="1"/>
    <col min="3" max="3" width="14" style="4" bestFit="1" customWidth="1"/>
    <col min="4" max="4" width="13.88671875" style="4" bestFit="1" customWidth="1"/>
    <col min="5" max="5" width="20.44140625" style="4" bestFit="1" customWidth="1"/>
    <col min="6" max="6" width="10.33203125" style="4" bestFit="1" customWidth="1"/>
    <col min="7" max="7" width="15.21875" style="4" customWidth="1"/>
    <col min="8" max="8" width="17.109375" style="4" bestFit="1" customWidth="1"/>
    <col min="9" max="9" width="17.44140625" style="4" bestFit="1" customWidth="1"/>
    <col min="10" max="10" width="11.88671875" style="4" bestFit="1" customWidth="1"/>
    <col min="11" max="11" width="11.88671875" style="4" customWidth="1"/>
    <col min="12" max="13" width="10.33203125" style="4" bestFit="1" customWidth="1"/>
    <col min="14" max="17" width="10.44140625" style="4" bestFit="1" customWidth="1"/>
    <col min="18" max="18" width="13.77734375" style="4" bestFit="1" customWidth="1"/>
    <col min="19" max="19" width="10.33203125" style="4" bestFit="1" customWidth="1"/>
    <col min="20" max="20" width="12" style="4" bestFit="1" customWidth="1"/>
    <col min="21" max="21" width="17.6640625" style="4" bestFit="1" customWidth="1"/>
    <col min="22" max="16384" width="11.5546875" style="4"/>
  </cols>
  <sheetData>
    <row r="1" spans="1:21" x14ac:dyDescent="0.3">
      <c r="A1" s="3" t="s">
        <v>113</v>
      </c>
    </row>
    <row r="2" spans="1:21" x14ac:dyDescent="0.3">
      <c r="A2" s="13"/>
      <c r="B2" s="13" t="s">
        <v>110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  <c r="N2" s="9"/>
      <c r="O2" s="9"/>
      <c r="P2" s="9"/>
      <c r="Q2" s="9"/>
      <c r="R2" s="9"/>
      <c r="S2" s="10"/>
      <c r="T2" s="11"/>
      <c r="U2" s="11"/>
    </row>
    <row r="4" spans="1:21" x14ac:dyDescent="0.3">
      <c r="B4" s="54" t="s">
        <v>106</v>
      </c>
      <c r="C4" s="55"/>
      <c r="D4" s="55"/>
      <c r="E4" s="55"/>
      <c r="G4" s="56" t="s">
        <v>131</v>
      </c>
      <c r="H4" s="57"/>
      <c r="I4" s="57"/>
      <c r="J4" s="57"/>
      <c r="L4" s="48" t="s">
        <v>100</v>
      </c>
      <c r="M4" s="46"/>
      <c r="N4" s="46"/>
      <c r="O4" s="46"/>
      <c r="P4" s="46"/>
      <c r="Q4" s="46"/>
    </row>
    <row r="22" spans="2:17" x14ac:dyDescent="0.3">
      <c r="B22" s="54" t="s">
        <v>108</v>
      </c>
      <c r="C22" s="55"/>
      <c r="D22" s="55"/>
      <c r="E22" s="55"/>
      <c r="G22" s="56" t="s">
        <v>130</v>
      </c>
      <c r="H22" s="57"/>
      <c r="I22" s="57"/>
      <c r="J22" s="57"/>
      <c r="L22" s="61" t="s">
        <v>109</v>
      </c>
      <c r="M22" s="62"/>
      <c r="N22" s="62"/>
      <c r="O22" s="62"/>
      <c r="P22" s="62"/>
      <c r="Q22" s="62"/>
    </row>
    <row r="40" spans="1:21" x14ac:dyDescent="0.3">
      <c r="A40" s="13"/>
      <c r="B40" s="13" t="s">
        <v>111</v>
      </c>
      <c r="C40" s="7"/>
      <c r="D40" s="7"/>
      <c r="E40" s="7"/>
      <c r="F40" s="7"/>
      <c r="G40" s="7"/>
      <c r="H40" s="7"/>
      <c r="I40" s="7"/>
      <c r="J40" s="7"/>
      <c r="K40" s="7"/>
      <c r="L40" s="7"/>
      <c r="M40" s="8"/>
      <c r="N40" s="9"/>
      <c r="O40" s="9"/>
      <c r="P40" s="9"/>
      <c r="Q40" s="9"/>
      <c r="R40" s="9"/>
      <c r="S40" s="10"/>
      <c r="T40" s="11"/>
      <c r="U40" s="11"/>
    </row>
    <row r="42" spans="1:21" x14ac:dyDescent="0.3">
      <c r="N42" s="45" t="s">
        <v>89</v>
      </c>
    </row>
    <row r="43" spans="1:21" x14ac:dyDescent="0.3">
      <c r="J43" s="1">
        <f t="shared" ref="J43:R43" si="0">+SUM(J45:J57)</f>
        <v>2113000</v>
      </c>
      <c r="K43" s="1">
        <f t="shared" si="0"/>
        <v>-800222</v>
      </c>
      <c r="L43" s="1">
        <f t="shared" si="0"/>
        <v>-361822</v>
      </c>
      <c r="M43" s="1">
        <f t="shared" si="0"/>
        <v>-438400</v>
      </c>
      <c r="N43" s="1">
        <f t="shared" si="0"/>
        <v>-231550</v>
      </c>
      <c r="O43" s="1">
        <f t="shared" si="0"/>
        <v>-86600</v>
      </c>
      <c r="P43" s="1">
        <f t="shared" si="0"/>
        <v>-77150</v>
      </c>
      <c r="Q43" s="1">
        <f t="shared" si="0"/>
        <v>-43100</v>
      </c>
      <c r="R43" s="1">
        <f t="shared" si="0"/>
        <v>0</v>
      </c>
    </row>
    <row r="44" spans="1:21" x14ac:dyDescent="0.3">
      <c r="B44" s="2" t="s">
        <v>52</v>
      </c>
      <c r="C44" s="2" t="s">
        <v>53</v>
      </c>
      <c r="D44" s="2" t="s">
        <v>54</v>
      </c>
      <c r="E44" s="2" t="s">
        <v>55</v>
      </c>
      <c r="F44" s="2" t="s">
        <v>56</v>
      </c>
      <c r="G44" s="2" t="s">
        <v>57</v>
      </c>
      <c r="H44" s="2" t="s">
        <v>93</v>
      </c>
      <c r="I44" s="2" t="s">
        <v>58</v>
      </c>
      <c r="J44" s="2" t="s">
        <v>59</v>
      </c>
      <c r="K44" s="2" t="s">
        <v>60</v>
      </c>
      <c r="L44" s="43" t="s">
        <v>86</v>
      </c>
      <c r="M44" s="43" t="s">
        <v>87</v>
      </c>
      <c r="N44" s="39">
        <v>2025</v>
      </c>
      <c r="O44" s="39">
        <f>+N44+1</f>
        <v>2026</v>
      </c>
      <c r="P44" s="39">
        <f>+O44+1</f>
        <v>2027</v>
      </c>
      <c r="Q44" s="39">
        <f>+P44+1</f>
        <v>2028</v>
      </c>
      <c r="R44" s="39" t="s">
        <v>88</v>
      </c>
      <c r="S44" s="40" t="s">
        <v>94</v>
      </c>
      <c r="T44" s="42" t="s">
        <v>90</v>
      </c>
      <c r="U44" s="42" t="s">
        <v>92</v>
      </c>
    </row>
    <row r="45" spans="1:21" x14ac:dyDescent="0.3">
      <c r="B45" s="49" t="s">
        <v>32</v>
      </c>
      <c r="C45" s="4" t="s">
        <v>67</v>
      </c>
      <c r="D45" s="4" t="s">
        <v>27</v>
      </c>
      <c r="E45" s="4" t="s">
        <v>71</v>
      </c>
      <c r="F45" s="4" t="str">
        <f t="shared" ref="F45:F53" si="1">+LEFT(E45,3)</f>
        <v>520</v>
      </c>
      <c r="G45" s="4" t="s">
        <v>80</v>
      </c>
      <c r="H45" s="4" t="s">
        <v>84</v>
      </c>
      <c r="I45" s="4" t="s">
        <v>85</v>
      </c>
      <c r="J45" s="4">
        <v>200000</v>
      </c>
      <c r="K45" s="44">
        <v>-45000</v>
      </c>
      <c r="L45" s="44">
        <v>-45000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f t="shared" ref="S45:S51" si="2">+K45-L45-M45+M45-N45-O45-P45-Q45-R45</f>
        <v>0</v>
      </c>
      <c r="T45" s="41">
        <f t="shared" ref="T45:T53" si="3">+K45/$K$43</f>
        <v>5.6234394955399877E-2</v>
      </c>
      <c r="U45" s="41">
        <f t="shared" ref="U45:U53" si="4">-K45/J45</f>
        <v>0.22500000000000001</v>
      </c>
    </row>
    <row r="46" spans="1:21" x14ac:dyDescent="0.3">
      <c r="B46" s="49" t="s">
        <v>61</v>
      </c>
      <c r="C46" s="4" t="s">
        <v>67</v>
      </c>
      <c r="D46" s="4" t="s">
        <v>98</v>
      </c>
      <c r="E46" s="4" t="s">
        <v>72</v>
      </c>
      <c r="F46" s="4" t="str">
        <f t="shared" si="1"/>
        <v>520</v>
      </c>
      <c r="G46" s="4" t="s">
        <v>37</v>
      </c>
      <c r="H46" s="4" t="s">
        <v>84</v>
      </c>
      <c r="I46" s="4" t="s">
        <v>85</v>
      </c>
      <c r="J46" s="4">
        <v>400000</v>
      </c>
      <c r="K46" s="4">
        <v>-143000</v>
      </c>
      <c r="L46" s="4">
        <v>0</v>
      </c>
      <c r="M46" s="4">
        <v>-143000</v>
      </c>
      <c r="N46" s="4">
        <v>-143000</v>
      </c>
      <c r="O46" s="4">
        <v>0</v>
      </c>
      <c r="P46" s="4">
        <v>0</v>
      </c>
      <c r="Q46" s="4">
        <v>0</v>
      </c>
      <c r="R46" s="4">
        <v>0</v>
      </c>
      <c r="S46" s="4">
        <f t="shared" si="2"/>
        <v>0</v>
      </c>
      <c r="T46" s="41">
        <f t="shared" si="3"/>
        <v>0.1787004106360485</v>
      </c>
      <c r="U46" s="41">
        <f t="shared" si="4"/>
        <v>0.35749999999999998</v>
      </c>
    </row>
    <row r="47" spans="1:21" x14ac:dyDescent="0.3">
      <c r="B47" s="49" t="s">
        <v>62</v>
      </c>
      <c r="C47" s="4" t="s">
        <v>67</v>
      </c>
      <c r="D47" s="4" t="s">
        <v>98</v>
      </c>
      <c r="E47" s="4" t="s">
        <v>73</v>
      </c>
      <c r="F47" s="4" t="str">
        <f t="shared" si="1"/>
        <v>520</v>
      </c>
      <c r="G47" s="4" t="s">
        <v>83</v>
      </c>
      <c r="H47" s="4" t="s">
        <v>84</v>
      </c>
      <c r="I47" s="4" t="s">
        <v>85</v>
      </c>
      <c r="J47" s="4">
        <v>200000</v>
      </c>
      <c r="K47" s="4">
        <v>-54000</v>
      </c>
      <c r="L47" s="4">
        <v>0</v>
      </c>
      <c r="M47" s="4">
        <v>-54000</v>
      </c>
      <c r="N47" s="4">
        <v>-16000</v>
      </c>
      <c r="O47" s="4">
        <v>-15000</v>
      </c>
      <c r="P47" s="4">
        <v>-14000</v>
      </c>
      <c r="Q47" s="4">
        <v>-9000</v>
      </c>
      <c r="R47" s="4">
        <v>0</v>
      </c>
      <c r="S47" s="4">
        <f t="shared" si="2"/>
        <v>0</v>
      </c>
      <c r="T47" s="41">
        <f t="shared" si="3"/>
        <v>6.7481273946479847E-2</v>
      </c>
      <c r="U47" s="41">
        <f t="shared" si="4"/>
        <v>0.27</v>
      </c>
    </row>
    <row r="48" spans="1:21" x14ac:dyDescent="0.3">
      <c r="B48" s="49" t="s">
        <v>63</v>
      </c>
      <c r="C48" s="4" t="s">
        <v>68</v>
      </c>
      <c r="D48" s="4" t="s">
        <v>27</v>
      </c>
      <c r="E48" s="4" t="s">
        <v>74</v>
      </c>
      <c r="F48" s="4" t="str">
        <f t="shared" si="1"/>
        <v>520</v>
      </c>
      <c r="G48" s="4" t="s">
        <v>36</v>
      </c>
      <c r="H48" s="4" t="s">
        <v>84</v>
      </c>
      <c r="I48" s="4" t="s">
        <v>85</v>
      </c>
      <c r="J48" s="4">
        <v>280000</v>
      </c>
      <c r="K48" s="4">
        <v>-253400</v>
      </c>
      <c r="L48" s="4">
        <v>-54000</v>
      </c>
      <c r="M48" s="4">
        <f>+N48+O48+P48+Q48</f>
        <v>-199400</v>
      </c>
      <c r="N48" s="4">
        <v>-56500</v>
      </c>
      <c r="O48" s="4">
        <v>-56400</v>
      </c>
      <c r="P48" s="4">
        <v>-52400</v>
      </c>
      <c r="Q48" s="4">
        <v>-34100</v>
      </c>
      <c r="R48" s="4">
        <v>0</v>
      </c>
      <c r="S48" s="4">
        <f t="shared" si="2"/>
        <v>0</v>
      </c>
      <c r="T48" s="41">
        <f t="shared" si="3"/>
        <v>0.31666212625996287</v>
      </c>
      <c r="U48" s="41">
        <f t="shared" si="4"/>
        <v>0.90500000000000003</v>
      </c>
    </row>
    <row r="49" spans="2:21" x14ac:dyDescent="0.3">
      <c r="B49" s="49" t="s">
        <v>63</v>
      </c>
      <c r="C49" s="4" t="s">
        <v>68</v>
      </c>
      <c r="D49" s="4" t="s">
        <v>98</v>
      </c>
      <c r="E49" s="4" t="s">
        <v>75</v>
      </c>
      <c r="F49" s="4" t="str">
        <f t="shared" si="1"/>
        <v>520</v>
      </c>
      <c r="G49" s="4" t="s">
        <v>81</v>
      </c>
      <c r="H49" s="4" t="s">
        <v>84</v>
      </c>
      <c r="I49" s="4" t="s">
        <v>85</v>
      </c>
      <c r="J49" s="4">
        <v>198000</v>
      </c>
      <c r="K49" s="4">
        <v>-34000</v>
      </c>
      <c r="L49" s="4">
        <v>-34000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f t="shared" si="2"/>
        <v>0</v>
      </c>
      <c r="T49" s="41">
        <f t="shared" si="3"/>
        <v>4.2488209521857681E-2</v>
      </c>
      <c r="U49" s="41">
        <f t="shared" si="4"/>
        <v>0.17171717171717171</v>
      </c>
    </row>
    <row r="50" spans="2:21" x14ac:dyDescent="0.3">
      <c r="B50" s="49" t="s">
        <v>63</v>
      </c>
      <c r="C50" s="4" t="s">
        <v>68</v>
      </c>
      <c r="D50" s="4" t="s">
        <v>99</v>
      </c>
      <c r="E50" s="4" t="s">
        <v>76</v>
      </c>
      <c r="F50" s="4" t="str">
        <f t="shared" si="1"/>
        <v>520</v>
      </c>
      <c r="G50" s="4" t="s">
        <v>82</v>
      </c>
      <c r="H50" s="4" t="s">
        <v>84</v>
      </c>
      <c r="I50" s="4" t="s">
        <v>85</v>
      </c>
      <c r="J50" s="4">
        <v>135000</v>
      </c>
      <c r="K50" s="4">
        <v>-57000</v>
      </c>
      <c r="L50" s="4">
        <v>-15000</v>
      </c>
      <c r="M50" s="4">
        <v>-42000</v>
      </c>
      <c r="N50" s="4">
        <v>-16050</v>
      </c>
      <c r="O50" s="4">
        <v>-15200</v>
      </c>
      <c r="P50" s="4">
        <v>-10750</v>
      </c>
      <c r="Q50" s="4">
        <v>0</v>
      </c>
      <c r="R50" s="4">
        <v>0</v>
      </c>
      <c r="S50" s="4">
        <f t="shared" si="2"/>
        <v>0</v>
      </c>
      <c r="T50" s="41">
        <f t="shared" si="3"/>
        <v>7.123023361017318E-2</v>
      </c>
      <c r="U50" s="41">
        <f t="shared" si="4"/>
        <v>0.42222222222222222</v>
      </c>
    </row>
    <row r="51" spans="2:21" x14ac:dyDescent="0.3">
      <c r="B51" s="49" t="s">
        <v>64</v>
      </c>
      <c r="C51" s="4" t="s">
        <v>69</v>
      </c>
      <c r="D51" s="4" t="s">
        <v>27</v>
      </c>
      <c r="E51" s="4" t="s">
        <v>77</v>
      </c>
      <c r="F51" s="4" t="str">
        <f t="shared" si="1"/>
        <v>520</v>
      </c>
      <c r="G51" s="4" t="s">
        <v>36</v>
      </c>
      <c r="H51" s="4" t="s">
        <v>84</v>
      </c>
      <c r="I51" s="4" t="s">
        <v>85</v>
      </c>
      <c r="J51" s="4">
        <v>200000</v>
      </c>
      <c r="K51" s="4">
        <v>-24000</v>
      </c>
      <c r="L51" s="4">
        <v>-24000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f t="shared" si="2"/>
        <v>0</v>
      </c>
      <c r="T51" s="41">
        <f t="shared" si="3"/>
        <v>2.9991677309546601E-2</v>
      </c>
      <c r="U51" s="41">
        <f t="shared" si="4"/>
        <v>0.12</v>
      </c>
    </row>
    <row r="52" spans="2:21" x14ac:dyDescent="0.3">
      <c r="B52" s="49" t="s">
        <v>65</v>
      </c>
      <c r="C52" s="4" t="s">
        <v>70</v>
      </c>
      <c r="D52" s="4" t="s">
        <v>99</v>
      </c>
      <c r="E52" s="4" t="s">
        <v>78</v>
      </c>
      <c r="F52" s="4" t="str">
        <f t="shared" si="1"/>
        <v>520</v>
      </c>
      <c r="G52" s="4" t="s">
        <v>37</v>
      </c>
      <c r="H52" s="4" t="s">
        <v>84</v>
      </c>
      <c r="I52" s="4" t="s">
        <v>85</v>
      </c>
      <c r="J52" s="4">
        <v>300000</v>
      </c>
      <c r="K52" s="4">
        <v>-37500</v>
      </c>
      <c r="L52" s="4">
        <v>-37500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f t="shared" ref="S52" si="5">+K52-L52-M52+M52-N52-O52-P52-Q52-R52</f>
        <v>0</v>
      </c>
      <c r="T52" s="41">
        <f t="shared" si="3"/>
        <v>4.6861995796166567E-2</v>
      </c>
      <c r="U52" s="41">
        <f t="shared" si="4"/>
        <v>0.125</v>
      </c>
    </row>
    <row r="53" spans="2:21" x14ac:dyDescent="0.3">
      <c r="B53" s="49" t="s">
        <v>66</v>
      </c>
      <c r="C53" s="4" t="s">
        <v>70</v>
      </c>
      <c r="D53" s="4" t="s">
        <v>27</v>
      </c>
      <c r="E53" s="4" t="s">
        <v>79</v>
      </c>
      <c r="F53" s="4" t="str">
        <f t="shared" si="1"/>
        <v>520</v>
      </c>
      <c r="G53" s="4" t="s">
        <v>36</v>
      </c>
      <c r="H53" s="4" t="s">
        <v>84</v>
      </c>
      <c r="I53" s="4" t="s">
        <v>85</v>
      </c>
      <c r="J53" s="4">
        <v>200000</v>
      </c>
      <c r="K53" s="4">
        <v>-152322</v>
      </c>
      <c r="L53" s="4">
        <v>-152322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f>+K53-L53-M53+M53-N53-O53-P53-Q53-R53</f>
        <v>0</v>
      </c>
      <c r="T53" s="41">
        <f t="shared" si="3"/>
        <v>0.19034967796436489</v>
      </c>
      <c r="U53" s="41">
        <f t="shared" si="4"/>
        <v>0.76161000000000001</v>
      </c>
    </row>
    <row r="54" spans="2:21" x14ac:dyDescent="0.3">
      <c r="B54" s="49" t="s">
        <v>91</v>
      </c>
    </row>
  </sheetData>
  <autoFilter ref="B44:R53" xr:uid="{32A1E0EC-5B4A-442C-ACFA-69FC287801C3}"/>
  <conditionalFormatting sqref="U45:U53">
    <cfRule type="dataBar" priority="1">
      <dataBar>
        <cfvo type="percent" val="0"/>
        <cfvo type="percent" val="100"/>
        <color rgb="FFFF555A"/>
      </dataBar>
      <extLst>
        <ext xmlns:x14="http://schemas.microsoft.com/office/spreadsheetml/2009/9/main" uri="{B025F937-C7B1-47D3-B67F-A62EFF666E3E}">
          <x14:id>{0C24AD59-A8C4-45AC-B27D-8C8535541D55}</x14:id>
        </ext>
      </extLst>
    </cfRule>
  </conditionalFormatting>
  <pageMargins left="0.7" right="0.7" top="0.75" bottom="0.75" header="0.3" footer="0.3"/>
  <pageSetup paperSize="9" scale="33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C24AD59-A8C4-45AC-B27D-8C8535541D55}">
            <x14:dataBar minLength="0" maxLength="100" border="1" negativeBarBorderColorSameAsPositive="0">
              <x14:cfvo type="percent">
                <xm:f>0</xm:f>
              </x14:cfvo>
              <x14:cfvo type="percent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m:sqref>U45:U53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BEB0-D1B4-4FBE-BBC5-A1028C79D2C9}">
  <sheetPr>
    <tabColor theme="0" tint="-0.34998626667073579"/>
  </sheetPr>
  <dimension ref="A1:T36"/>
  <sheetViews>
    <sheetView showGridLines="0" zoomScale="80" zoomScaleNormal="80" workbookViewId="0"/>
  </sheetViews>
  <sheetFormatPr baseColWidth="10" defaultRowHeight="14.4" x14ac:dyDescent="0.3"/>
  <cols>
    <col min="1" max="1" width="1.88671875" style="4" customWidth="1"/>
    <col min="2" max="2" width="9.5546875" style="4" bestFit="1" customWidth="1"/>
    <col min="3" max="3" width="14" style="4" bestFit="1" customWidth="1"/>
    <col min="4" max="4" width="13.88671875" style="4" bestFit="1" customWidth="1"/>
    <col min="5" max="5" width="20.44140625" style="4" bestFit="1" customWidth="1"/>
    <col min="6" max="6" width="10.33203125" style="4" bestFit="1" customWidth="1"/>
    <col min="7" max="7" width="15.21875" style="4" customWidth="1"/>
    <col min="8" max="8" width="17.109375" style="4" bestFit="1" customWidth="1"/>
    <col min="9" max="9" width="17.44140625" style="4" bestFit="1" customWidth="1"/>
    <col min="10" max="10" width="11.88671875" style="4" bestFit="1" customWidth="1"/>
    <col min="11" max="11" width="11.88671875" style="4" customWidth="1"/>
    <col min="12" max="13" width="10.33203125" style="4" bestFit="1" customWidth="1"/>
    <col min="14" max="17" width="10.44140625" style="4" bestFit="1" customWidth="1"/>
    <col min="18" max="18" width="13.77734375" style="4" bestFit="1" customWidth="1"/>
    <col min="19" max="19" width="10.33203125" style="4" bestFit="1" customWidth="1"/>
    <col min="20" max="20" width="12" style="4" bestFit="1" customWidth="1"/>
    <col min="21" max="16384" width="11.5546875" style="4"/>
  </cols>
  <sheetData>
    <row r="1" spans="1:20" x14ac:dyDescent="0.3">
      <c r="A1" s="3" t="s">
        <v>129</v>
      </c>
    </row>
    <row r="3" spans="1:20" x14ac:dyDescent="0.3">
      <c r="A3" s="13"/>
      <c r="B3" s="13" t="s">
        <v>114</v>
      </c>
      <c r="C3" s="7"/>
      <c r="D3" s="7"/>
      <c r="E3" s="7"/>
      <c r="F3" s="7"/>
      <c r="G3" s="7"/>
      <c r="H3" s="7"/>
      <c r="I3" s="7"/>
      <c r="J3" s="7"/>
      <c r="K3" s="7"/>
      <c r="L3" s="7"/>
      <c r="M3" s="8"/>
      <c r="N3" s="9"/>
      <c r="O3" s="9"/>
      <c r="P3" s="9"/>
      <c r="Q3" s="9"/>
      <c r="R3" s="9"/>
      <c r="S3" s="10"/>
      <c r="T3" s="11"/>
    </row>
    <row r="5" spans="1:20" x14ac:dyDescent="0.3">
      <c r="B5" s="2" t="s">
        <v>115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7" spans="1:20" x14ac:dyDescent="0.3">
      <c r="D7" s="39">
        <v>2024</v>
      </c>
      <c r="E7" s="39">
        <f>+D7+1</f>
        <v>2025</v>
      </c>
      <c r="F7" s="39">
        <f>+E7+1</f>
        <v>2026</v>
      </c>
      <c r="G7" s="39">
        <f>+F7+1</f>
        <v>2027</v>
      </c>
      <c r="H7" s="39">
        <f>+G7+1</f>
        <v>2028</v>
      </c>
      <c r="I7" s="39">
        <f>+H7+1</f>
        <v>2029</v>
      </c>
      <c r="J7" s="39" t="s">
        <v>118</v>
      </c>
    </row>
    <row r="8" spans="1:20" x14ac:dyDescent="0.3">
      <c r="B8" s="47" t="s">
        <v>70</v>
      </c>
      <c r="D8" s="4">
        <f>+SUMIF('1. POOL'!$C$45:$C$53,'2. RATIOS'!B8,'1. POOL'!$L$45:$L$53)</f>
        <v>-189822</v>
      </c>
      <c r="E8" s="4">
        <f>+SUMIF('1. POOL'!$C$45:$C$53,'2. RATIOS'!B8,'1. POOL'!$N$45:$N$53)</f>
        <v>0</v>
      </c>
      <c r="F8" s="4">
        <f>+SUMIF('1. POOL'!$C$45:$C$53,'2. RATIOS'!B8,'1. POOL'!$O$45:$O$53)</f>
        <v>0</v>
      </c>
      <c r="G8" s="4">
        <f>+SUMIF('1. POOL'!$C$45:$C$53,'2. RATIOS'!B8,'1. POOL'!$P$45:$P$53)</f>
        <v>0</v>
      </c>
      <c r="H8" s="4">
        <f>+SUMIF('1. POOL'!$C$45:$C$53,'2. RATIOS'!B8,'1. POOL'!$Q$45:$Q$53)</f>
        <v>0</v>
      </c>
      <c r="I8" s="4">
        <f>+SUMIF('1. POOL'!$C$45:$C$53,'2. RATIOS'!B8,'1. POOL'!$R$45:$R$53)</f>
        <v>0</v>
      </c>
      <c r="J8" s="4">
        <f>+SUM(D8:I8)</f>
        <v>-189822</v>
      </c>
    </row>
    <row r="9" spans="1:20" x14ac:dyDescent="0.3">
      <c r="B9" s="47" t="s">
        <v>69</v>
      </c>
      <c r="D9" s="4">
        <f>+SUMIF('1. POOL'!$C$45:$C$53,'2. RATIOS'!B9,'1. POOL'!$L$45:$L$53)</f>
        <v>-24000</v>
      </c>
      <c r="E9" s="4">
        <f>+SUMIF('1. POOL'!$C$45:$C$53,'2. RATIOS'!B9,'1. POOL'!$N$45:$N$53)</f>
        <v>0</v>
      </c>
      <c r="F9" s="4">
        <f>+SUMIF('1. POOL'!$C$45:$C$53,'2. RATIOS'!B9,'1. POOL'!$O$45:$O$53)</f>
        <v>0</v>
      </c>
      <c r="G9" s="4">
        <f>+SUMIF('1. POOL'!$C$45:$C$53,'2. RATIOS'!B9,'1. POOL'!$P$45:$P$53)</f>
        <v>0</v>
      </c>
      <c r="H9" s="4">
        <f>+SUMIF('1. POOL'!$C$45:$C$53,'2. RATIOS'!B9,'1. POOL'!$Q$45:$Q$53)</f>
        <v>0</v>
      </c>
      <c r="I9" s="4">
        <f>+SUMIF('1. POOL'!$C$45:$C$53,'2. RATIOS'!B9,'1. POOL'!$R$45:$R$53)</f>
        <v>0</v>
      </c>
      <c r="J9" s="4">
        <f>+SUM(D9:I9)</f>
        <v>-24000</v>
      </c>
    </row>
    <row r="10" spans="1:20" x14ac:dyDescent="0.3">
      <c r="B10" s="47" t="s">
        <v>67</v>
      </c>
      <c r="D10" s="4">
        <f>+SUMIF('1. POOL'!$C$45:$C$53,'2. RATIOS'!B10,'1. POOL'!$L$45:$L$53)</f>
        <v>-45000</v>
      </c>
      <c r="E10" s="4">
        <f>+SUMIF('1. POOL'!$C$45:$C$53,'2. RATIOS'!B10,'1. POOL'!$N$45:$N$53)</f>
        <v>-159000</v>
      </c>
      <c r="F10" s="4">
        <f>+SUMIF('1. POOL'!$C$45:$C$53,'2. RATIOS'!B10,'1. POOL'!$O$45:$O$53)</f>
        <v>-15000</v>
      </c>
      <c r="G10" s="4">
        <f>+SUMIF('1. POOL'!$C$45:$C$53,'2. RATIOS'!B10,'1. POOL'!$P$45:$P$53)</f>
        <v>-14000</v>
      </c>
      <c r="H10" s="4">
        <f>+SUMIF('1. POOL'!$C$45:$C$53,'2. RATIOS'!B10,'1. POOL'!$Q$45:$Q$53)</f>
        <v>-9000</v>
      </c>
      <c r="I10" s="4">
        <f>+SUMIF('1. POOL'!$C$45:$C$53,'2. RATIOS'!B10,'1. POOL'!$R$45:$R$53)</f>
        <v>0</v>
      </c>
      <c r="J10" s="4">
        <f>+SUM(D10:I10)</f>
        <v>-242000</v>
      </c>
    </row>
    <row r="11" spans="1:20" x14ac:dyDescent="0.3">
      <c r="B11" s="47" t="s">
        <v>68</v>
      </c>
      <c r="D11" s="4">
        <f>+SUMIF('1. POOL'!$C$45:$C$53,'2. RATIOS'!B11,'1. POOL'!$L$45:$L$53)</f>
        <v>-103000</v>
      </c>
      <c r="E11" s="4">
        <f>+SUMIF('1. POOL'!$C$45:$C$53,'2. RATIOS'!B11,'1. POOL'!$N$45:$N$53)</f>
        <v>-72550</v>
      </c>
      <c r="F11" s="4">
        <f>+SUMIF('1. POOL'!$C$45:$C$53,'2. RATIOS'!B11,'1. POOL'!$O$45:$O$53)</f>
        <v>-71600</v>
      </c>
      <c r="G11" s="4">
        <f>+SUMIF('1. POOL'!$C$45:$C$53,'2. RATIOS'!B11,'1. POOL'!$P$45:$P$53)</f>
        <v>-63150</v>
      </c>
      <c r="H11" s="4">
        <f>+SUMIF('1. POOL'!$C$45:$C$53,'2. RATIOS'!B11,'1. POOL'!$Q$45:$Q$53)</f>
        <v>-34100</v>
      </c>
      <c r="I11" s="4">
        <f>+SUMIF('1. POOL'!$C$45:$C$53,'2. RATIOS'!B11,'1. POOL'!$R$45:$R$53)</f>
        <v>0</v>
      </c>
      <c r="J11" s="4">
        <f>+SUM(D11:I11)</f>
        <v>-344400</v>
      </c>
    </row>
    <row r="12" spans="1:20" ht="15" thickBot="1" x14ac:dyDescent="0.35">
      <c r="D12" s="63">
        <f t="shared" ref="D12:J12" si="0">+SUM(D8:D11)</f>
        <v>-361822</v>
      </c>
      <c r="E12" s="63">
        <f t="shared" si="0"/>
        <v>-231550</v>
      </c>
      <c r="F12" s="63">
        <f t="shared" si="0"/>
        <v>-86600</v>
      </c>
      <c r="G12" s="63">
        <f t="shared" si="0"/>
        <v>-77150</v>
      </c>
      <c r="H12" s="63">
        <f t="shared" si="0"/>
        <v>-43100</v>
      </c>
      <c r="I12" s="63">
        <f t="shared" si="0"/>
        <v>0</v>
      </c>
      <c r="J12" s="63">
        <f t="shared" si="0"/>
        <v>-800222</v>
      </c>
    </row>
    <row r="13" spans="1:20" ht="15" thickTop="1" x14ac:dyDescent="0.3">
      <c r="D13" s="4">
        <f>+D12-'1. POOL'!L43</f>
        <v>0</v>
      </c>
      <c r="E13" s="4">
        <f>+E12-'1. POOL'!N43</f>
        <v>0</v>
      </c>
      <c r="F13" s="4">
        <f>+F12-'1. POOL'!O43</f>
        <v>0</v>
      </c>
      <c r="G13" s="4">
        <f>+G12-'1. POOL'!P43</f>
        <v>0</v>
      </c>
      <c r="H13" s="4">
        <f>+H12-'1. POOL'!Q43</f>
        <v>0</v>
      </c>
      <c r="I13" s="4">
        <f>+I12-'1. POOL'!R43</f>
        <v>0</v>
      </c>
    </row>
    <row r="15" spans="1:20" x14ac:dyDescent="0.3">
      <c r="B15" s="2" t="s">
        <v>117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7" spans="2:20" x14ac:dyDescent="0.3">
      <c r="D17" s="39">
        <v>2024</v>
      </c>
      <c r="E17" s="39">
        <v>2025</v>
      </c>
      <c r="F17" s="39">
        <v>2026</v>
      </c>
      <c r="G17" s="39">
        <v>2027</v>
      </c>
      <c r="H17" s="39">
        <v>2028</v>
      </c>
      <c r="I17" s="39">
        <v>2029</v>
      </c>
      <c r="J17" s="39">
        <v>2029</v>
      </c>
    </row>
    <row r="19" spans="2:20" x14ac:dyDescent="0.3">
      <c r="B19" s="4" t="s">
        <v>116</v>
      </c>
      <c r="D19" s="64">
        <v>200000</v>
      </c>
      <c r="E19" s="64">
        <v>220000.00000000003</v>
      </c>
      <c r="F19" s="64">
        <v>235400.00000000006</v>
      </c>
      <c r="G19" s="64">
        <v>240108.00000000006</v>
      </c>
      <c r="H19" s="64">
        <v>254514.48000000007</v>
      </c>
      <c r="I19" s="64">
        <v>0</v>
      </c>
      <c r="J19" s="64">
        <f>+SUM(D19:I19)</f>
        <v>1150022.48</v>
      </c>
      <c r="K19" s="65" t="s">
        <v>126</v>
      </c>
    </row>
    <row r="20" spans="2:20" x14ac:dyDescent="0.3">
      <c r="B20" s="4" t="s">
        <v>123</v>
      </c>
      <c r="D20" s="64">
        <v>42000</v>
      </c>
      <c r="E20" s="64">
        <v>46200.000000000007</v>
      </c>
      <c r="F20" s="64">
        <v>25500</v>
      </c>
      <c r="G20" s="64">
        <v>57000</v>
      </c>
      <c r="H20" s="64">
        <v>60420</v>
      </c>
      <c r="I20" s="64">
        <v>0</v>
      </c>
      <c r="J20" s="64">
        <f>+SUM(D20:I20)</f>
        <v>231120</v>
      </c>
    </row>
    <row r="21" spans="2:20" ht="15" thickBot="1" x14ac:dyDescent="0.35">
      <c r="B21" s="1" t="s">
        <v>122</v>
      </c>
      <c r="D21" s="63">
        <f t="shared" ref="D21:J21" si="1">SUM(D19:D20)</f>
        <v>242000</v>
      </c>
      <c r="E21" s="63">
        <f t="shared" si="1"/>
        <v>266200.00000000006</v>
      </c>
      <c r="F21" s="63">
        <f t="shared" si="1"/>
        <v>260900.00000000006</v>
      </c>
      <c r="G21" s="63">
        <f t="shared" si="1"/>
        <v>297108.00000000006</v>
      </c>
      <c r="H21" s="63">
        <f t="shared" si="1"/>
        <v>314934.4800000001</v>
      </c>
      <c r="I21" s="63">
        <f t="shared" si="1"/>
        <v>0</v>
      </c>
      <c r="J21" s="63">
        <f t="shared" si="1"/>
        <v>1381142.48</v>
      </c>
    </row>
    <row r="22" spans="2:20" ht="15" thickTop="1" x14ac:dyDescent="0.3"/>
    <row r="23" spans="2:20" x14ac:dyDescent="0.3">
      <c r="B23" s="2" t="s">
        <v>119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5" spans="2:20" x14ac:dyDescent="0.3">
      <c r="C25" s="69" t="s">
        <v>127</v>
      </c>
      <c r="D25" s="66">
        <f t="shared" ref="D25:J25" si="2">-D21/D12</f>
        <v>0.66883716302491281</v>
      </c>
      <c r="E25" s="66">
        <f t="shared" si="2"/>
        <v>1.1496437054631832</v>
      </c>
      <c r="F25" s="66">
        <f t="shared" si="2"/>
        <v>3.0127020785219405</v>
      </c>
      <c r="G25" s="66">
        <f t="shared" si="2"/>
        <v>3.8510434219053797</v>
      </c>
      <c r="H25" s="66">
        <f t="shared" si="2"/>
        <v>7.3070645011600952</v>
      </c>
      <c r="I25" s="66" t="e">
        <f t="shared" si="2"/>
        <v>#DIV/0!</v>
      </c>
      <c r="J25" s="66">
        <f t="shared" si="2"/>
        <v>1.7259491491111216</v>
      </c>
    </row>
    <row r="26" spans="2:20" x14ac:dyDescent="0.3">
      <c r="D26" s="68" t="s">
        <v>125</v>
      </c>
    </row>
    <row r="27" spans="2:20" x14ac:dyDescent="0.3">
      <c r="D27" s="67" t="s">
        <v>120</v>
      </c>
      <c r="E27" s="70" t="s">
        <v>132</v>
      </c>
    </row>
    <row r="28" spans="2:20" x14ac:dyDescent="0.3">
      <c r="E28" s="70" t="s">
        <v>133</v>
      </c>
    </row>
    <row r="30" spans="2:20" x14ac:dyDescent="0.3">
      <c r="D30" s="4" t="s">
        <v>121</v>
      </c>
    </row>
    <row r="31" spans="2:20" x14ac:dyDescent="0.3">
      <c r="D31" s="4" t="s">
        <v>124</v>
      </c>
    </row>
    <row r="33" spans="3:5" x14ac:dyDescent="0.3">
      <c r="C33" s="69" t="s">
        <v>128</v>
      </c>
      <c r="D33" s="66">
        <f>-J12/D21</f>
        <v>3.3067024793388429</v>
      </c>
    </row>
    <row r="34" spans="3:5" x14ac:dyDescent="0.3">
      <c r="D34" s="67" t="s">
        <v>120</v>
      </c>
      <c r="E34" s="70" t="s">
        <v>134</v>
      </c>
    </row>
    <row r="35" spans="3:5" x14ac:dyDescent="0.3">
      <c r="E35" s="70" t="s">
        <v>135</v>
      </c>
    </row>
    <row r="36" spans="3:5" x14ac:dyDescent="0.3">
      <c r="E36" s="4" t="s">
        <v>136</v>
      </c>
    </row>
  </sheetData>
  <pageMargins left="0.7" right="0.7" top="0.75" bottom="0.75" header="0.3" footer="0.3"/>
  <pageSetup paperSize="9" scale="3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233B0-7E81-4B1F-BA0C-880F08F04FED}">
  <sheetPr>
    <tabColor theme="0" tint="-0.34998626667073579"/>
  </sheetPr>
  <dimension ref="A1:L49"/>
  <sheetViews>
    <sheetView showGridLines="0" zoomScale="80" zoomScaleNormal="80" workbookViewId="0"/>
  </sheetViews>
  <sheetFormatPr baseColWidth="10" defaultRowHeight="14.4" outlineLevelRow="1" x14ac:dyDescent="0.3"/>
  <cols>
    <col min="1" max="5" width="11.5546875" style="4"/>
    <col min="6" max="6" width="13" style="4" bestFit="1" customWidth="1"/>
    <col min="7" max="11" width="11.5546875" style="4"/>
    <col min="12" max="12" width="15.88671875" style="4" customWidth="1"/>
    <col min="13" max="16384" width="11.5546875" style="4"/>
  </cols>
  <sheetData>
    <row r="1" spans="1:12" x14ac:dyDescent="0.3">
      <c r="A1" s="3" t="s">
        <v>26</v>
      </c>
    </row>
    <row r="3" spans="1:12" x14ac:dyDescent="0.3">
      <c r="B3" s="7" t="s">
        <v>31</v>
      </c>
      <c r="C3" s="7"/>
      <c r="D3" s="7"/>
      <c r="E3" s="8"/>
      <c r="F3" s="9" t="s">
        <v>25</v>
      </c>
      <c r="G3" s="9"/>
      <c r="H3" s="9" t="s">
        <v>28</v>
      </c>
      <c r="I3" s="9"/>
      <c r="J3" s="9"/>
      <c r="K3" s="10" t="s">
        <v>27</v>
      </c>
      <c r="L3" s="11" t="s">
        <v>33</v>
      </c>
    </row>
    <row r="4" spans="1:12" outlineLevel="1" x14ac:dyDescent="0.3">
      <c r="B4" s="14"/>
      <c r="C4" s="14"/>
      <c r="D4" s="14"/>
      <c r="E4" s="15" t="s">
        <v>9</v>
      </c>
      <c r="F4" s="16">
        <v>200000</v>
      </c>
      <c r="G4" s="17"/>
      <c r="H4" s="18"/>
      <c r="I4" s="18"/>
      <c r="J4" s="18"/>
      <c r="K4" s="19"/>
      <c r="L4" s="14"/>
    </row>
    <row r="5" spans="1:12" outlineLevel="1" x14ac:dyDescent="0.3">
      <c r="B5" s="14"/>
      <c r="C5" s="14"/>
      <c r="D5" s="14"/>
      <c r="E5" s="15" t="s">
        <v>10</v>
      </c>
      <c r="F5" s="21">
        <v>45122</v>
      </c>
      <c r="G5" s="21"/>
      <c r="H5" s="22"/>
      <c r="I5" s="22"/>
      <c r="J5" s="22"/>
      <c r="K5" s="23"/>
      <c r="L5" s="14"/>
    </row>
    <row r="6" spans="1:12" outlineLevel="1" x14ac:dyDescent="0.3">
      <c r="B6" s="14"/>
      <c r="C6" s="14"/>
      <c r="D6" s="14"/>
      <c r="E6" s="15" t="s">
        <v>11</v>
      </c>
      <c r="F6" s="21">
        <v>45488</v>
      </c>
      <c r="G6" s="21"/>
      <c r="H6" s="24">
        <v>365</v>
      </c>
      <c r="I6" s="24"/>
      <c r="J6" s="24"/>
      <c r="K6" s="25"/>
      <c r="L6" s="14"/>
    </row>
    <row r="7" spans="1:12" outlineLevel="1" x14ac:dyDescent="0.3">
      <c r="B7" s="14"/>
      <c r="C7" s="14"/>
      <c r="D7" s="14"/>
      <c r="E7" s="15" t="s">
        <v>12</v>
      </c>
      <c r="F7" s="26">
        <v>200</v>
      </c>
      <c r="G7" s="18"/>
      <c r="H7" s="27">
        <f>+F7/$F$4</f>
        <v>1E-3</v>
      </c>
      <c r="I7" s="27"/>
      <c r="J7" s="27"/>
      <c r="K7" s="23"/>
      <c r="L7" s="14"/>
    </row>
    <row r="8" spans="1:12" outlineLevel="1" x14ac:dyDescent="0.3">
      <c r="B8" s="14"/>
      <c r="C8" s="14"/>
      <c r="D8" s="14"/>
      <c r="E8" s="15" t="s">
        <v>13</v>
      </c>
      <c r="F8" s="26">
        <v>0</v>
      </c>
      <c r="G8" s="18"/>
      <c r="H8" s="27">
        <f>+F8/$F$4</f>
        <v>0</v>
      </c>
      <c r="I8" s="27"/>
      <c r="J8" s="27"/>
      <c r="K8" s="23"/>
      <c r="L8" s="14"/>
    </row>
    <row r="9" spans="1:12" outlineLevel="1" x14ac:dyDescent="0.3">
      <c r="B9" s="14"/>
      <c r="C9" s="14"/>
      <c r="D9" s="14"/>
      <c r="E9" s="15" t="s">
        <v>14</v>
      </c>
      <c r="F9" s="26">
        <v>0</v>
      </c>
      <c r="G9" s="18"/>
      <c r="H9" s="27">
        <v>0</v>
      </c>
      <c r="I9" s="27"/>
      <c r="J9" s="27"/>
      <c r="K9" s="23"/>
      <c r="L9" s="14"/>
    </row>
    <row r="10" spans="1:12" outlineLevel="1" x14ac:dyDescent="0.3">
      <c r="B10" s="14"/>
      <c r="C10" s="14"/>
      <c r="D10" s="14"/>
      <c r="E10" s="15" t="s">
        <v>15</v>
      </c>
      <c r="F10" s="27">
        <v>0.03</v>
      </c>
      <c r="G10" s="27"/>
      <c r="H10" s="28"/>
      <c r="I10" s="28"/>
      <c r="J10" s="28"/>
      <c r="K10" s="23"/>
      <c r="L10" s="14"/>
    </row>
    <row r="11" spans="1:12" outlineLevel="1" x14ac:dyDescent="0.3">
      <c r="B11" s="14"/>
      <c r="C11" s="14"/>
      <c r="D11" s="14"/>
      <c r="E11" s="15" t="s">
        <v>16</v>
      </c>
      <c r="F11" s="27">
        <v>3.2399999999999998E-2</v>
      </c>
      <c r="G11" s="29"/>
      <c r="H11" s="30"/>
      <c r="I11" s="30"/>
      <c r="J11" s="30"/>
      <c r="K11" s="23"/>
      <c r="L11" s="14"/>
    </row>
    <row r="12" spans="1:12" outlineLevel="1" x14ac:dyDescent="0.3">
      <c r="B12" s="14"/>
      <c r="C12" s="14"/>
      <c r="D12" s="14"/>
      <c r="E12" s="15" t="s">
        <v>17</v>
      </c>
      <c r="F12" s="15" t="s">
        <v>18</v>
      </c>
      <c r="G12" s="15"/>
      <c r="H12" s="31"/>
      <c r="I12" s="31"/>
      <c r="J12" s="31"/>
      <c r="K12" s="23"/>
      <c r="L12" s="14"/>
    </row>
    <row r="13" spans="1:12" outlineLevel="1" x14ac:dyDescent="0.3">
      <c r="B13" s="32"/>
      <c r="C13" s="32"/>
      <c r="D13" s="32"/>
      <c r="E13" s="33" t="s">
        <v>19</v>
      </c>
      <c r="F13" s="34">
        <v>0.19</v>
      </c>
      <c r="G13" s="34"/>
      <c r="H13" s="19"/>
      <c r="I13" s="19"/>
      <c r="J13" s="19"/>
      <c r="K13" s="19"/>
      <c r="L13" s="32"/>
    </row>
    <row r="14" spans="1:12" outlineLevel="1" x14ac:dyDescent="0.3">
      <c r="B14" s="32"/>
      <c r="C14" s="32"/>
      <c r="D14" s="32"/>
      <c r="E14" s="33" t="s">
        <v>20</v>
      </c>
      <c r="F14" s="37">
        <v>2E-3</v>
      </c>
      <c r="G14" s="37"/>
      <c r="H14" s="32" t="s">
        <v>21</v>
      </c>
      <c r="I14" s="32"/>
      <c r="J14" s="32"/>
      <c r="K14" s="19"/>
      <c r="L14" s="32"/>
    </row>
    <row r="15" spans="1:12" outlineLevel="1" x14ac:dyDescent="0.3">
      <c r="B15" s="32"/>
      <c r="C15" s="32"/>
      <c r="D15" s="32"/>
      <c r="E15" s="33" t="s">
        <v>22</v>
      </c>
      <c r="F15" s="35"/>
      <c r="G15" s="35"/>
      <c r="H15" s="19"/>
      <c r="I15" s="19"/>
      <c r="J15" s="19"/>
      <c r="K15" s="19"/>
      <c r="L15" s="32"/>
    </row>
    <row r="16" spans="1:12" outlineLevel="1" x14ac:dyDescent="0.3">
      <c r="B16" s="32"/>
      <c r="C16" s="32"/>
      <c r="D16" s="32"/>
      <c r="E16" s="33" t="s">
        <v>23</v>
      </c>
      <c r="F16" s="36" t="s">
        <v>24</v>
      </c>
      <c r="G16" s="36"/>
      <c r="H16" s="19"/>
      <c r="I16" s="19"/>
      <c r="J16" s="19"/>
      <c r="K16" s="19"/>
      <c r="L16" s="32"/>
    </row>
    <row r="17" spans="2:12" x14ac:dyDescent="0.3">
      <c r="B17" s="6"/>
      <c r="C17" s="6"/>
      <c r="D17" s="6"/>
      <c r="E17" s="12"/>
      <c r="F17" s="5"/>
      <c r="G17" s="5"/>
      <c r="H17" s="6"/>
      <c r="I17" s="6"/>
      <c r="J17" s="6"/>
      <c r="K17" s="6"/>
      <c r="L17" s="6"/>
    </row>
    <row r="19" spans="2:12" x14ac:dyDescent="0.3">
      <c r="B19" s="13" t="s">
        <v>29</v>
      </c>
      <c r="C19" s="7"/>
      <c r="D19" s="7"/>
      <c r="E19" s="8"/>
      <c r="F19" s="9" t="s">
        <v>36</v>
      </c>
      <c r="G19" s="9"/>
      <c r="H19" s="9" t="s">
        <v>28</v>
      </c>
      <c r="I19" s="9"/>
      <c r="J19" s="9"/>
      <c r="K19" s="10" t="s">
        <v>27</v>
      </c>
      <c r="L19" s="11" t="s">
        <v>34</v>
      </c>
    </row>
    <row r="20" spans="2:12" hidden="1" outlineLevel="1" x14ac:dyDescent="0.3">
      <c r="B20" s="14"/>
      <c r="C20" s="14"/>
      <c r="D20" s="14"/>
      <c r="E20" s="15" t="s">
        <v>9</v>
      </c>
      <c r="F20" s="16">
        <v>224000</v>
      </c>
      <c r="G20" s="17"/>
      <c r="H20" s="18"/>
      <c r="I20" s="18"/>
      <c r="J20" s="18"/>
      <c r="K20" s="19"/>
      <c r="L20" s="14"/>
    </row>
    <row r="21" spans="2:12" hidden="1" outlineLevel="1" x14ac:dyDescent="0.3">
      <c r="B21" s="14"/>
      <c r="C21" s="14"/>
      <c r="D21" s="14"/>
      <c r="E21" s="15" t="s">
        <v>44</v>
      </c>
      <c r="F21" s="20" t="s">
        <v>45</v>
      </c>
      <c r="G21" s="17"/>
      <c r="H21" s="18"/>
      <c r="I21" s="18"/>
      <c r="J21" s="18"/>
      <c r="K21" s="19"/>
      <c r="L21" s="14"/>
    </row>
    <row r="22" spans="2:12" hidden="1" outlineLevel="1" x14ac:dyDescent="0.3">
      <c r="B22" s="14"/>
      <c r="C22" s="14"/>
      <c r="D22" s="14"/>
      <c r="E22" s="15" t="s">
        <v>10</v>
      </c>
      <c r="F22" s="21">
        <v>44057</v>
      </c>
      <c r="G22" s="21"/>
      <c r="H22" s="22"/>
      <c r="I22" s="22"/>
      <c r="J22" s="22"/>
      <c r="K22" s="23"/>
      <c r="L22" s="14"/>
    </row>
    <row r="23" spans="2:12" hidden="1" outlineLevel="1" x14ac:dyDescent="0.3">
      <c r="B23" s="14"/>
      <c r="C23" s="14"/>
      <c r="D23" s="14"/>
      <c r="E23" s="15" t="s">
        <v>11</v>
      </c>
      <c r="F23" s="21">
        <v>46977</v>
      </c>
      <c r="G23" s="21"/>
      <c r="H23" s="24">
        <f>+(F23-F22)/365</f>
        <v>8</v>
      </c>
      <c r="I23" s="24" t="s">
        <v>47</v>
      </c>
      <c r="J23" s="24"/>
      <c r="K23" s="25"/>
      <c r="L23" s="14"/>
    </row>
    <row r="24" spans="2:12" hidden="1" outlineLevel="1" x14ac:dyDescent="0.3">
      <c r="B24" s="14"/>
      <c r="C24" s="14"/>
      <c r="D24" s="14"/>
      <c r="E24" s="15" t="s">
        <v>12</v>
      </c>
      <c r="F24" s="26">
        <v>1200</v>
      </c>
      <c r="G24" s="18">
        <f>+F20*0.01</f>
        <v>2240</v>
      </c>
      <c r="H24" s="27">
        <f>+F24/$F$4</f>
        <v>6.0000000000000001E-3</v>
      </c>
      <c r="I24" s="27"/>
      <c r="J24" s="27"/>
      <c r="K24" s="23"/>
      <c r="L24" s="14"/>
    </row>
    <row r="25" spans="2:12" hidden="1" outlineLevel="1" x14ac:dyDescent="0.3">
      <c r="B25" s="14"/>
      <c r="C25" s="14"/>
      <c r="D25" s="14"/>
      <c r="E25" s="15" t="s">
        <v>13</v>
      </c>
      <c r="F25" s="26">
        <v>500</v>
      </c>
      <c r="G25" s="18"/>
      <c r="H25" s="27">
        <f>+F25/$F$4</f>
        <v>2.5000000000000001E-3</v>
      </c>
      <c r="I25" s="27"/>
      <c r="J25" s="27"/>
      <c r="K25" s="23"/>
      <c r="L25" s="14"/>
    </row>
    <row r="26" spans="2:12" hidden="1" outlineLevel="1" x14ac:dyDescent="0.3">
      <c r="B26" s="14"/>
      <c r="C26" s="14"/>
      <c r="D26" s="14"/>
      <c r="E26" s="15" t="s">
        <v>14</v>
      </c>
      <c r="F26" s="26">
        <v>0</v>
      </c>
      <c r="G26" s="18"/>
      <c r="H26" s="27">
        <v>0</v>
      </c>
      <c r="I26" s="27"/>
      <c r="J26" s="27"/>
      <c r="K26" s="23"/>
      <c r="L26" s="14"/>
    </row>
    <row r="27" spans="2:12" hidden="1" outlineLevel="1" x14ac:dyDescent="0.3">
      <c r="B27" s="14"/>
      <c r="C27" s="14"/>
      <c r="D27" s="14"/>
      <c r="E27" s="15" t="s">
        <v>15</v>
      </c>
      <c r="F27" s="27" t="s">
        <v>48</v>
      </c>
      <c r="G27" s="27"/>
      <c r="H27" s="28"/>
      <c r="I27" s="28"/>
      <c r="J27" s="28"/>
      <c r="K27" s="23"/>
      <c r="L27" s="14"/>
    </row>
    <row r="28" spans="2:12" hidden="1" outlineLevel="1" x14ac:dyDescent="0.3">
      <c r="B28" s="14"/>
      <c r="C28" s="14"/>
      <c r="D28" s="14"/>
      <c r="E28" s="15" t="s">
        <v>49</v>
      </c>
      <c r="F28" s="27">
        <v>2.24E-2</v>
      </c>
      <c r="G28" s="29"/>
      <c r="H28" s="30"/>
      <c r="I28" s="30"/>
      <c r="J28" s="30"/>
      <c r="K28" s="23"/>
      <c r="L28" s="14"/>
    </row>
    <row r="29" spans="2:12" hidden="1" outlineLevel="1" x14ac:dyDescent="0.3">
      <c r="B29" s="14"/>
      <c r="C29" s="14"/>
      <c r="D29" s="14"/>
      <c r="E29" s="15" t="s">
        <v>112</v>
      </c>
      <c r="F29" s="27"/>
      <c r="G29" s="29"/>
      <c r="H29" s="30"/>
      <c r="I29" s="30"/>
      <c r="J29" s="30"/>
      <c r="K29" s="23"/>
      <c r="L29" s="14"/>
    </row>
    <row r="30" spans="2:12" hidden="1" outlineLevel="1" x14ac:dyDescent="0.3">
      <c r="B30" s="14"/>
      <c r="C30" s="14"/>
      <c r="D30" s="14"/>
      <c r="E30" s="15" t="s">
        <v>17</v>
      </c>
      <c r="F30" s="15" t="s">
        <v>50</v>
      </c>
      <c r="G30" s="15"/>
      <c r="H30" s="31"/>
      <c r="I30" s="31"/>
      <c r="J30" s="31"/>
      <c r="K30" s="23"/>
      <c r="L30" s="14"/>
    </row>
    <row r="31" spans="2:12" hidden="1" outlineLevel="1" x14ac:dyDescent="0.3">
      <c r="B31" s="32"/>
      <c r="C31" s="32"/>
      <c r="D31" s="32"/>
      <c r="E31" s="33" t="s">
        <v>19</v>
      </c>
      <c r="F31" s="34">
        <v>0.21</v>
      </c>
      <c r="G31" s="34"/>
      <c r="H31" s="19"/>
      <c r="I31" s="19"/>
      <c r="J31" s="19"/>
      <c r="K31" s="19"/>
      <c r="L31" s="32"/>
    </row>
    <row r="32" spans="2:12" hidden="1" outlineLevel="1" x14ac:dyDescent="0.3">
      <c r="B32" s="32"/>
      <c r="C32" s="32"/>
      <c r="D32" s="32"/>
      <c r="E32" s="33" t="s">
        <v>22</v>
      </c>
      <c r="F32" s="35"/>
      <c r="G32" s="35"/>
      <c r="H32" s="19"/>
      <c r="I32" s="19"/>
      <c r="J32" s="19"/>
      <c r="K32" s="19"/>
      <c r="L32" s="32"/>
    </row>
    <row r="33" spans="2:12" hidden="1" outlineLevel="1" x14ac:dyDescent="0.3">
      <c r="B33" s="32"/>
      <c r="C33" s="32"/>
      <c r="D33" s="32"/>
      <c r="E33" s="33" t="s">
        <v>51</v>
      </c>
      <c r="F33" s="36" t="s">
        <v>42</v>
      </c>
      <c r="G33" s="36" t="s">
        <v>46</v>
      </c>
      <c r="H33" s="19"/>
      <c r="I33" s="19"/>
      <c r="J33" s="19"/>
      <c r="K33" s="19"/>
      <c r="L33" s="32"/>
    </row>
    <row r="34" spans="2:12" collapsed="1" x14ac:dyDescent="0.3">
      <c r="B34" s="6"/>
      <c r="C34" s="6"/>
      <c r="D34" s="6"/>
      <c r="E34" s="12"/>
      <c r="F34" s="5"/>
      <c r="G34" s="5"/>
      <c r="H34" s="6"/>
      <c r="I34" s="6"/>
      <c r="J34" s="6"/>
      <c r="K34" s="6"/>
      <c r="L34" s="6"/>
    </row>
    <row r="36" spans="2:12" x14ac:dyDescent="0.3">
      <c r="B36" s="13" t="s">
        <v>30</v>
      </c>
      <c r="C36" s="7"/>
      <c r="D36" s="7"/>
      <c r="E36" s="8"/>
      <c r="F36" s="9" t="s">
        <v>37</v>
      </c>
      <c r="G36" s="9"/>
      <c r="H36" s="9" t="s">
        <v>28</v>
      </c>
      <c r="I36" s="9"/>
      <c r="J36" s="9"/>
      <c r="K36" s="10" t="s">
        <v>27</v>
      </c>
      <c r="L36" s="11" t="s">
        <v>35</v>
      </c>
    </row>
    <row r="37" spans="2:12" hidden="1" outlineLevel="1" x14ac:dyDescent="0.3">
      <c r="B37" s="14"/>
      <c r="C37" s="14"/>
      <c r="D37" s="14"/>
      <c r="E37" s="15" t="s">
        <v>9</v>
      </c>
      <c r="F37" s="16">
        <v>500000</v>
      </c>
      <c r="G37" s="17"/>
      <c r="H37" s="18"/>
      <c r="I37" s="18"/>
      <c r="J37" s="18"/>
      <c r="K37" s="19"/>
      <c r="L37" s="14"/>
    </row>
    <row r="38" spans="2:12" hidden="1" outlineLevel="1" x14ac:dyDescent="0.3">
      <c r="B38" s="14"/>
      <c r="C38" s="14"/>
      <c r="D38" s="14"/>
      <c r="E38" s="15" t="s">
        <v>10</v>
      </c>
      <c r="F38" s="21">
        <v>45324</v>
      </c>
      <c r="G38" s="21"/>
      <c r="H38" s="22"/>
      <c r="I38" s="22"/>
      <c r="J38" s="22"/>
      <c r="K38" s="23"/>
      <c r="L38" s="14"/>
    </row>
    <row r="39" spans="2:12" hidden="1" outlineLevel="1" x14ac:dyDescent="0.3">
      <c r="B39" s="14"/>
      <c r="C39" s="14"/>
      <c r="D39" s="14"/>
      <c r="E39" s="15" t="s">
        <v>11</v>
      </c>
      <c r="F39" s="21">
        <v>45690</v>
      </c>
      <c r="G39" s="21"/>
      <c r="H39" s="24">
        <v>365</v>
      </c>
      <c r="I39" s="24"/>
      <c r="J39" s="24"/>
      <c r="K39" s="25"/>
      <c r="L39" s="14"/>
    </row>
    <row r="40" spans="2:12" hidden="1" outlineLevel="1" x14ac:dyDescent="0.3">
      <c r="B40" s="14"/>
      <c r="C40" s="14"/>
      <c r="D40" s="14"/>
      <c r="E40" s="15" t="s">
        <v>12</v>
      </c>
      <c r="F40" s="26">
        <v>400</v>
      </c>
      <c r="G40" s="18"/>
      <c r="H40" s="27">
        <f>+F40/$F$4</f>
        <v>2E-3</v>
      </c>
      <c r="I40" s="27"/>
      <c r="J40" s="27"/>
      <c r="K40" s="23"/>
      <c r="L40" s="14"/>
    </row>
    <row r="41" spans="2:12" hidden="1" outlineLevel="1" x14ac:dyDescent="0.3">
      <c r="B41" s="14"/>
      <c r="C41" s="14"/>
      <c r="D41" s="14"/>
      <c r="E41" s="15" t="s">
        <v>13</v>
      </c>
      <c r="F41" s="26">
        <v>0</v>
      </c>
      <c r="G41" s="18"/>
      <c r="H41" s="27">
        <f>+F41/$F$4</f>
        <v>0</v>
      </c>
      <c r="I41" s="27"/>
      <c r="J41" s="27"/>
      <c r="K41" s="23"/>
      <c r="L41" s="14"/>
    </row>
    <row r="42" spans="2:12" hidden="1" outlineLevel="1" x14ac:dyDescent="0.3">
      <c r="B42" s="14"/>
      <c r="C42" s="14"/>
      <c r="D42" s="14"/>
      <c r="E42" s="15" t="s">
        <v>14</v>
      </c>
      <c r="F42" s="26">
        <v>400</v>
      </c>
      <c r="G42" s="18"/>
      <c r="H42" s="27">
        <v>0</v>
      </c>
      <c r="I42" s="27"/>
      <c r="J42" s="27"/>
      <c r="K42" s="23"/>
      <c r="L42" s="14"/>
    </row>
    <row r="43" spans="2:12" hidden="1" outlineLevel="1" x14ac:dyDescent="0.3">
      <c r="B43" s="14"/>
      <c r="C43" s="14"/>
      <c r="D43" s="14"/>
      <c r="E43" s="15" t="s">
        <v>38</v>
      </c>
      <c r="F43" s="38" t="s">
        <v>39</v>
      </c>
      <c r="G43" s="18"/>
      <c r="H43" s="27"/>
      <c r="I43" s="27"/>
      <c r="J43" s="27"/>
      <c r="K43" s="23"/>
      <c r="L43" s="14"/>
    </row>
    <row r="44" spans="2:12" hidden="1" outlineLevel="1" x14ac:dyDescent="0.3">
      <c r="B44" s="14"/>
      <c r="C44" s="14"/>
      <c r="D44" s="14"/>
      <c r="E44" s="15" t="s">
        <v>15</v>
      </c>
      <c r="F44" s="27">
        <v>2.5000000000000001E-2</v>
      </c>
      <c r="G44" s="27"/>
      <c r="H44" s="28"/>
      <c r="I44" s="28"/>
      <c r="J44" s="28"/>
      <c r="K44" s="23"/>
      <c r="L44" s="14"/>
    </row>
    <row r="45" spans="2:12" hidden="1" outlineLevel="1" x14ac:dyDescent="0.3">
      <c r="B45" s="14"/>
      <c r="C45" s="14"/>
      <c r="D45" s="14"/>
      <c r="E45" s="15" t="s">
        <v>40</v>
      </c>
      <c r="F45" s="27">
        <v>1.5E-3</v>
      </c>
      <c r="G45" s="29"/>
      <c r="H45" s="30"/>
      <c r="I45" s="30"/>
      <c r="J45" s="30"/>
      <c r="K45" s="23"/>
      <c r="L45" s="14"/>
    </row>
    <row r="46" spans="2:12" hidden="1" outlineLevel="1" x14ac:dyDescent="0.3">
      <c r="B46" s="14"/>
      <c r="C46" s="14"/>
      <c r="D46" s="14"/>
      <c r="E46" s="15" t="s">
        <v>17</v>
      </c>
      <c r="F46" s="15" t="s">
        <v>41</v>
      </c>
      <c r="G46" s="15"/>
      <c r="H46" s="31"/>
      <c r="I46" s="31"/>
      <c r="J46" s="31"/>
      <c r="K46" s="23"/>
      <c r="L46" s="14"/>
    </row>
    <row r="47" spans="2:12" hidden="1" outlineLevel="1" x14ac:dyDescent="0.3">
      <c r="B47" s="32"/>
      <c r="C47" s="32"/>
      <c r="D47" s="32"/>
      <c r="E47" s="33" t="s">
        <v>22</v>
      </c>
      <c r="F47" s="35"/>
      <c r="G47" s="35"/>
      <c r="H47" s="19"/>
      <c r="I47" s="19"/>
      <c r="J47" s="19"/>
      <c r="K47" s="19"/>
      <c r="L47" s="32"/>
    </row>
    <row r="48" spans="2:12" hidden="1" outlineLevel="1" x14ac:dyDescent="0.3">
      <c r="B48" s="32"/>
      <c r="C48" s="32"/>
      <c r="D48" s="32"/>
      <c r="E48" s="33" t="s">
        <v>23</v>
      </c>
      <c r="F48" s="36" t="s">
        <v>42</v>
      </c>
      <c r="G48" s="36"/>
      <c r="H48" s="19" t="s">
        <v>43</v>
      </c>
      <c r="I48" s="19"/>
      <c r="J48" s="19"/>
      <c r="K48" s="19"/>
      <c r="L48" s="32"/>
    </row>
    <row r="49" spans="2:12" collapsed="1" x14ac:dyDescent="0.3">
      <c r="B49" s="6"/>
      <c r="C49" s="6"/>
      <c r="D49" s="6"/>
      <c r="E49" s="12"/>
      <c r="F49" s="5"/>
      <c r="G49" s="5"/>
      <c r="H49" s="6"/>
      <c r="I49" s="6"/>
      <c r="J49" s="6"/>
      <c r="K49" s="6"/>
      <c r="L49" s="6"/>
    </row>
  </sheetData>
  <pageMargins left="0.7" right="0.7" top="0.75" bottom="0.75" header="0.3" footer="0.3"/>
  <pageSetup paperSize="9" scale="36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4097" r:id="rId4">
          <objectPr defaultSize="0" r:id="rId5">
            <anchor moveWithCells="1">
              <from>
                <xdr:col>11</xdr:col>
                <xdr:colOff>129540</xdr:colOff>
                <xdr:row>3</xdr:row>
                <xdr:rowOff>137160</xdr:rowOff>
              </from>
              <to>
                <xdr:col>11</xdr:col>
                <xdr:colOff>1043940</xdr:colOff>
                <xdr:row>7</xdr:row>
                <xdr:rowOff>99060</xdr:rowOff>
              </to>
            </anchor>
          </objectPr>
        </oleObject>
      </mc:Choice>
      <mc:Fallback>
        <oleObject progId="Acrobat Document" dvAspect="DVASPECT_ICON" shapeId="409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D3BF2-E34E-42B3-9E60-AE64910258EE}">
  <sheetPr>
    <tabColor theme="1"/>
  </sheetPr>
  <dimension ref="A1:I38"/>
  <sheetViews>
    <sheetView showGridLines="0" zoomScale="80" zoomScaleNormal="80" workbookViewId="0">
      <selection sqref="A1:XFD1048576"/>
    </sheetView>
  </sheetViews>
  <sheetFormatPr baseColWidth="10" defaultRowHeight="14.4" outlineLevelRow="1" x14ac:dyDescent="0.3"/>
  <cols>
    <col min="1" max="1" width="11.5546875" style="71"/>
    <col min="2" max="2" width="16.5546875" style="71" bestFit="1" customWidth="1"/>
    <col min="3" max="3" width="14.5546875" style="71" bestFit="1" customWidth="1"/>
    <col min="4" max="4" width="14.44140625" style="71" bestFit="1" customWidth="1"/>
    <col min="5" max="5" width="12.44140625" style="71" customWidth="1"/>
    <col min="6" max="6" width="11.5546875" style="71"/>
    <col min="7" max="7" width="11.6640625" style="71" bestFit="1" customWidth="1"/>
    <col min="8" max="8" width="12.88671875" style="71" bestFit="1" customWidth="1"/>
    <col min="9" max="9" width="14.44140625" style="71" bestFit="1" customWidth="1"/>
    <col min="10" max="11" width="11.88671875" style="71" bestFit="1" customWidth="1"/>
    <col min="12" max="16384" width="11.5546875" style="71"/>
  </cols>
  <sheetData>
    <row r="1" spans="1:9" x14ac:dyDescent="0.3">
      <c r="A1" s="3" t="s">
        <v>97</v>
      </c>
    </row>
    <row r="2" spans="1:9" outlineLevel="1" x14ac:dyDescent="0.3"/>
    <row r="3" spans="1:9" outlineLevel="1" x14ac:dyDescent="0.3"/>
    <row r="4" spans="1:9" outlineLevel="1" x14ac:dyDescent="0.3">
      <c r="B4" s="48" t="s">
        <v>96</v>
      </c>
      <c r="C4" s="46"/>
      <c r="G4" s="48" t="s">
        <v>100</v>
      </c>
      <c r="H4" s="48"/>
    </row>
    <row r="5" spans="1:9" outlineLevel="1" x14ac:dyDescent="0.3"/>
    <row r="6" spans="1:9" outlineLevel="1" x14ac:dyDescent="0.3">
      <c r="B6" s="50" t="s">
        <v>57</v>
      </c>
      <c r="C6" s="50" t="s">
        <v>101</v>
      </c>
      <c r="D6" s="50" t="s">
        <v>60</v>
      </c>
      <c r="E6" s="50" t="s">
        <v>107</v>
      </c>
      <c r="G6" s="50" t="s">
        <v>103</v>
      </c>
      <c r="H6" s="50" t="s">
        <v>101</v>
      </c>
      <c r="I6" s="50" t="s">
        <v>60</v>
      </c>
    </row>
    <row r="7" spans="1:9" outlineLevel="1" x14ac:dyDescent="0.3">
      <c r="B7" s="71" t="s">
        <v>82</v>
      </c>
      <c r="C7" s="72">
        <f>+SUMIF('1. POOL'!$G$45:$G$53,'NO. FUENTE'!$B7,'1. POOL'!$J$45:$J$53)</f>
        <v>135000</v>
      </c>
      <c r="D7" s="72">
        <f>-SUMIF('1. POOL'!$G$45:$G$53,'NO. FUENTE'!$B7,'1. POOL'!$K$45:$K$53)</f>
        <v>57000</v>
      </c>
      <c r="E7" s="53">
        <f>-D7/C7</f>
        <v>-0.42222222222222222</v>
      </c>
      <c r="G7" s="73" t="s">
        <v>27</v>
      </c>
      <c r="H7" s="72">
        <f>+SUMIF('1. POOL'!$D$45:$D$53,'NO. FUENTE'!$G7,'1. POOL'!$J$45:$J$53)</f>
        <v>880000</v>
      </c>
      <c r="I7" s="72">
        <f>-SUMIF('1. POOL'!$D$45:$D$53,'NO. FUENTE'!$G7,'1. POOL'!$K$45:$K$53)</f>
        <v>474722</v>
      </c>
    </row>
    <row r="8" spans="1:9" outlineLevel="1" x14ac:dyDescent="0.3">
      <c r="B8" s="71" t="s">
        <v>36</v>
      </c>
      <c r="C8" s="72">
        <f>+SUMIF('1. POOL'!$G$45:$G$53,'NO. FUENTE'!B8,'1. POOL'!$J$45:$J$53)</f>
        <v>680000</v>
      </c>
      <c r="D8" s="72">
        <f>-SUMIF('1. POOL'!$G$45:$G$53,'NO. FUENTE'!$B8,'1. POOL'!$K$45:$K$53)</f>
        <v>429722</v>
      </c>
      <c r="E8" s="53">
        <f t="shared" ref="E8:E13" si="0">-D8/C8</f>
        <v>-0.63194411764705882</v>
      </c>
      <c r="G8" s="73" t="s">
        <v>98</v>
      </c>
      <c r="H8" s="72">
        <f>+SUMIF('1. POOL'!$D$45:$D$53,'NO. FUENTE'!$G8,'1. POOL'!$J$45:$J$53)</f>
        <v>798000</v>
      </c>
      <c r="I8" s="72">
        <f>-SUMIF('1. POOL'!$D$45:$D$53,'NO. FUENTE'!$G8,'1. POOL'!$K$45:$K$53)</f>
        <v>231000</v>
      </c>
    </row>
    <row r="9" spans="1:9" outlineLevel="1" x14ac:dyDescent="0.3">
      <c r="B9" s="71" t="s">
        <v>37</v>
      </c>
      <c r="C9" s="72">
        <f>+SUMIF('1. POOL'!$G$45:$G$53,'NO. FUENTE'!B9,'1. POOL'!$J$45:$J$53)</f>
        <v>700000</v>
      </c>
      <c r="D9" s="72">
        <f>-SUMIF('1. POOL'!$G$45:$G$53,'NO. FUENTE'!$B9,'1. POOL'!$K$45:$K$53)</f>
        <v>180500</v>
      </c>
      <c r="E9" s="53">
        <f t="shared" si="0"/>
        <v>-0.25785714285714284</v>
      </c>
      <c r="G9" s="73" t="s">
        <v>99</v>
      </c>
      <c r="H9" s="72">
        <f>+SUMIF('1. POOL'!$D$45:$D$53,'NO. FUENTE'!$G9,'1. POOL'!$J$45:$J$53)</f>
        <v>435000</v>
      </c>
      <c r="I9" s="72">
        <f>-SUMIF('1. POOL'!$D$45:$D$53,'NO. FUENTE'!$G9,'1. POOL'!$K$45:$K$53)</f>
        <v>94500</v>
      </c>
    </row>
    <row r="10" spans="1:9" ht="15" outlineLevel="1" thickBot="1" x14ac:dyDescent="0.35">
      <c r="B10" s="71" t="s">
        <v>83</v>
      </c>
      <c r="C10" s="72">
        <f>+SUMIF('1. POOL'!$G$45:$G$53,'NO. FUENTE'!B10,'1. POOL'!$J$45:$J$53)</f>
        <v>200000</v>
      </c>
      <c r="D10" s="72">
        <f>-SUMIF('1. POOL'!$G$45:$G$53,'NO. FUENTE'!$B10,'1. POOL'!$K$45:$K$53)</f>
        <v>54000</v>
      </c>
      <c r="E10" s="53">
        <f t="shared" si="0"/>
        <v>-0.27</v>
      </c>
      <c r="G10" s="51"/>
      <c r="H10" s="52">
        <f>SUM(H7:H9)</f>
        <v>2113000</v>
      </c>
      <c r="I10" s="52">
        <f>SUM(I7:I9)</f>
        <v>800222</v>
      </c>
    </row>
    <row r="11" spans="1:9" ht="15" outlineLevel="1" thickTop="1" x14ac:dyDescent="0.3">
      <c r="B11" s="71" t="s">
        <v>80</v>
      </c>
      <c r="C11" s="72">
        <f>+SUMIF('1. POOL'!$G$45:$G$53,'NO. FUENTE'!B11,'1. POOL'!$J$45:$J$53)</f>
        <v>200000</v>
      </c>
      <c r="D11" s="72">
        <f>-SUMIF('1. POOL'!$G$45:$G$53,'NO. FUENTE'!$B11,'1. POOL'!$K$45:$K$53)</f>
        <v>45000</v>
      </c>
      <c r="E11" s="53">
        <f t="shared" si="0"/>
        <v>-0.22500000000000001</v>
      </c>
    </row>
    <row r="12" spans="1:9" outlineLevel="1" x14ac:dyDescent="0.3">
      <c r="B12" s="71" t="s">
        <v>81</v>
      </c>
      <c r="C12" s="72">
        <f>+SUMIF('1. POOL'!$G$45:$G$53,'NO. FUENTE'!B12,'1. POOL'!$J$45:$J$53)</f>
        <v>198000</v>
      </c>
      <c r="D12" s="72">
        <f>-SUMIF('1. POOL'!$G$45:$G$53,'NO. FUENTE'!$B12,'1. POOL'!$K$45:$K$53)</f>
        <v>34000</v>
      </c>
      <c r="E12" s="53">
        <f t="shared" si="0"/>
        <v>-0.17171717171717171</v>
      </c>
    </row>
    <row r="13" spans="1:9" s="3" customFormat="1" ht="15" outlineLevel="1" thickBot="1" x14ac:dyDescent="0.35">
      <c r="B13" s="51"/>
      <c r="C13" s="52">
        <f>SUM(C7:C12)</f>
        <v>2113000</v>
      </c>
      <c r="D13" s="52">
        <f>SUM(D7:D12)</f>
        <v>800222</v>
      </c>
      <c r="E13" s="53">
        <f t="shared" si="0"/>
        <v>-0.37871367723615712</v>
      </c>
      <c r="G13" s="71"/>
    </row>
    <row r="14" spans="1:9" ht="15" outlineLevel="1" thickTop="1" x14ac:dyDescent="0.3"/>
    <row r="15" spans="1:9" outlineLevel="1" x14ac:dyDescent="0.3">
      <c r="B15" s="50" t="s">
        <v>57</v>
      </c>
      <c r="C15" s="50" t="s">
        <v>101</v>
      </c>
      <c r="D15" s="50" t="s">
        <v>60</v>
      </c>
      <c r="E15" s="50" t="s">
        <v>107</v>
      </c>
    </row>
    <row r="16" spans="1:9" outlineLevel="1" x14ac:dyDescent="0.3">
      <c r="B16" s="71" t="s">
        <v>82</v>
      </c>
      <c r="C16" s="72">
        <f>+SUMIF('1. POOL'!$G$45:$G$53,'NO. FUENTE'!$B16,'1. POOL'!$J$45:$J$53)</f>
        <v>135000</v>
      </c>
      <c r="D16" s="72">
        <f>-SUMIF('1. POOL'!$G$45:$G$53,'NO. FUENTE'!$B16,'1. POOL'!$K$45:$K$53)</f>
        <v>57000</v>
      </c>
      <c r="E16" s="53">
        <f>-D16/C16</f>
        <v>-0.42222222222222222</v>
      </c>
    </row>
    <row r="17" spans="2:8" outlineLevel="1" x14ac:dyDescent="0.3">
      <c r="B17" s="71" t="s">
        <v>36</v>
      </c>
      <c r="C17" s="72">
        <f>+SUMIF('1. POOL'!$G$45:$G$53,'NO. FUENTE'!B17,'1. POOL'!$J$45:$J$53)</f>
        <v>680000</v>
      </c>
      <c r="D17" s="72">
        <f>-SUMIF('1. POOL'!$G$45:$G$53,'NO. FUENTE'!$B17,'1. POOL'!$K$45:$K$53)</f>
        <v>429722</v>
      </c>
      <c r="E17" s="53">
        <f t="shared" ref="E17:E22" si="1">-D17/C17</f>
        <v>-0.63194411764705882</v>
      </c>
    </row>
    <row r="18" spans="2:8" outlineLevel="1" x14ac:dyDescent="0.3">
      <c r="B18" s="71" t="s">
        <v>37</v>
      </c>
      <c r="C18" s="72">
        <f>+SUMIF('1. POOL'!$G$45:$G$53,'NO. FUENTE'!B18,'1. POOL'!$J$45:$J$53)</f>
        <v>700000</v>
      </c>
      <c r="D18" s="72">
        <f>-SUMIF('1. POOL'!$G$45:$G$53,'NO. FUENTE'!$B18,'1. POOL'!$K$45:$K$53)</f>
        <v>180500</v>
      </c>
      <c r="E18" s="53">
        <f t="shared" si="1"/>
        <v>-0.25785714285714284</v>
      </c>
    </row>
    <row r="19" spans="2:8" outlineLevel="1" x14ac:dyDescent="0.3">
      <c r="B19" s="71" t="s">
        <v>83</v>
      </c>
      <c r="C19" s="72">
        <f>+SUMIF('1. POOL'!$G$45:$G$53,'NO. FUENTE'!B19,'1. POOL'!$J$45:$J$53)</f>
        <v>200000</v>
      </c>
      <c r="D19" s="72">
        <f>-SUMIF('1. POOL'!$G$45:$G$53,'NO. FUENTE'!$B19,'1. POOL'!$K$45:$K$53)</f>
        <v>54000</v>
      </c>
      <c r="E19" s="53">
        <f t="shared" si="1"/>
        <v>-0.27</v>
      </c>
    </row>
    <row r="20" spans="2:8" outlineLevel="1" x14ac:dyDescent="0.3">
      <c r="B20" s="71" t="s">
        <v>80</v>
      </c>
      <c r="C20" s="72">
        <f>+SUMIF('1. POOL'!$G$45:$G$53,'NO. FUENTE'!B20,'1. POOL'!$J$45:$J$53)</f>
        <v>200000</v>
      </c>
      <c r="D20" s="72">
        <f>-SUMIF('1. POOL'!$G$45:$G$53,'NO. FUENTE'!$B20,'1. POOL'!$K$45:$K$53)</f>
        <v>45000</v>
      </c>
      <c r="E20" s="53">
        <f t="shared" si="1"/>
        <v>-0.22500000000000001</v>
      </c>
    </row>
    <row r="21" spans="2:8" outlineLevel="1" x14ac:dyDescent="0.3">
      <c r="B21" s="71" t="s">
        <v>81</v>
      </c>
      <c r="C21" s="72">
        <f>+SUMIF('1. POOL'!$G$45:$G$53,'NO. FUENTE'!B21,'1. POOL'!$J$45:$J$53)</f>
        <v>198000</v>
      </c>
      <c r="D21" s="72">
        <f>-SUMIF('1. POOL'!$G$45:$G$53,'NO. FUENTE'!$B21,'1. POOL'!$K$45:$K$53)</f>
        <v>34000</v>
      </c>
      <c r="E21" s="53">
        <f t="shared" si="1"/>
        <v>-0.17171717171717171</v>
      </c>
    </row>
    <row r="22" spans="2:8" ht="15" outlineLevel="1" thickBot="1" x14ac:dyDescent="0.35">
      <c r="B22" s="51"/>
      <c r="C22" s="52">
        <f>SUM(C16:C21)</f>
        <v>2113000</v>
      </c>
      <c r="D22" s="52">
        <f>SUM(D16:D21)</f>
        <v>800222</v>
      </c>
      <c r="E22" s="53">
        <f t="shared" si="1"/>
        <v>-0.37871367723615712</v>
      </c>
    </row>
    <row r="23" spans="2:8" ht="15" outlineLevel="1" thickTop="1" x14ac:dyDescent="0.3"/>
    <row r="24" spans="2:8" outlineLevel="1" x14ac:dyDescent="0.3"/>
    <row r="25" spans="2:8" outlineLevel="1" x14ac:dyDescent="0.3">
      <c r="B25" s="48" t="s">
        <v>95</v>
      </c>
      <c r="C25" s="48"/>
      <c r="G25" s="48" t="s">
        <v>105</v>
      </c>
      <c r="H25" s="48"/>
    </row>
    <row r="26" spans="2:8" outlineLevel="1" x14ac:dyDescent="0.3"/>
    <row r="27" spans="2:8" outlineLevel="1" x14ac:dyDescent="0.3">
      <c r="B27" s="50" t="s">
        <v>102</v>
      </c>
      <c r="C27" s="50" t="s">
        <v>101</v>
      </c>
      <c r="D27" s="50" t="s">
        <v>60</v>
      </c>
      <c r="G27" s="50" t="s">
        <v>89</v>
      </c>
      <c r="H27" s="50" t="s">
        <v>60</v>
      </c>
    </row>
    <row r="28" spans="2:8" outlineLevel="1" x14ac:dyDescent="0.3">
      <c r="B28" s="73" t="s">
        <v>70</v>
      </c>
      <c r="C28" s="72">
        <f>+SUMIF('1. POOL'!$C$45:$C$53,'NO. FUENTE'!$B28,'1. POOL'!$J$45:$J$53)</f>
        <v>500000</v>
      </c>
      <c r="D28" s="72">
        <f>-SUMIF('1. POOL'!$C$45:$C$53,'NO. FUENTE'!$B28,'1. POOL'!$K$45:$K$53)</f>
        <v>189822</v>
      </c>
      <c r="G28" s="71" t="s">
        <v>104</v>
      </c>
      <c r="H28" s="58">
        <f>-'1. POOL'!$L$43</f>
        <v>361822</v>
      </c>
    </row>
    <row r="29" spans="2:8" outlineLevel="1" x14ac:dyDescent="0.3">
      <c r="B29" s="73" t="s">
        <v>69</v>
      </c>
      <c r="C29" s="72">
        <f>+SUMIF('1. POOL'!$C$45:$C$53,'NO. FUENTE'!$B29,'1. POOL'!$J$45:$J$53)</f>
        <v>200000</v>
      </c>
      <c r="D29" s="72">
        <f>-SUMIF('1. POOL'!$C$45:$C$53,'NO. FUENTE'!$B29,'1. POOL'!$K$45:$K$53)</f>
        <v>24000</v>
      </c>
      <c r="G29" s="73">
        <v>2025</v>
      </c>
      <c r="H29" s="59">
        <f>-'1. POOL'!$N$43</f>
        <v>231550</v>
      </c>
    </row>
    <row r="30" spans="2:8" outlineLevel="1" x14ac:dyDescent="0.3">
      <c r="B30" s="73" t="s">
        <v>67</v>
      </c>
      <c r="C30" s="72">
        <f>+SUMIF('1. POOL'!$C$45:$C$53,'NO. FUENTE'!$B30,'1. POOL'!$J$45:$J$53)</f>
        <v>800000</v>
      </c>
      <c r="D30" s="72">
        <f>-SUMIF('1. POOL'!$C$45:$C$53,'NO. FUENTE'!$B30,'1. POOL'!$K$45:$K$53)</f>
        <v>242000</v>
      </c>
      <c r="G30" s="73">
        <f>+G29+1</f>
        <v>2026</v>
      </c>
      <c r="H30" s="59">
        <f>-'1. POOL'!$O$43</f>
        <v>86600</v>
      </c>
    </row>
    <row r="31" spans="2:8" outlineLevel="1" x14ac:dyDescent="0.3">
      <c r="B31" s="73" t="s">
        <v>68</v>
      </c>
      <c r="C31" s="72">
        <f>+SUMIF('1. POOL'!$C$45:$C$53,'NO. FUENTE'!$B31,'1. POOL'!$J$45:$J$53)</f>
        <v>613000</v>
      </c>
      <c r="D31" s="72">
        <f>-SUMIF('1. POOL'!$C$45:$C$53,'NO. FUENTE'!$B31,'1. POOL'!$K$45:$K$53)</f>
        <v>344400</v>
      </c>
      <c r="G31" s="73">
        <f>+G30+1</f>
        <v>2027</v>
      </c>
      <c r="H31" s="59">
        <f>-'1. POOL'!$P$43</f>
        <v>77150</v>
      </c>
    </row>
    <row r="32" spans="2:8" ht="15" outlineLevel="1" thickBot="1" x14ac:dyDescent="0.35">
      <c r="B32" s="51"/>
      <c r="C32" s="52">
        <f>SUM(C28:C31)</f>
        <v>2113000</v>
      </c>
      <c r="D32" s="52">
        <f>SUM(D28:D31)</f>
        <v>800222</v>
      </c>
      <c r="G32" s="73">
        <f>+G31+1</f>
        <v>2028</v>
      </c>
      <c r="H32" s="59">
        <f>-'1. POOL'!$Q$43</f>
        <v>43100</v>
      </c>
    </row>
    <row r="33" spans="2:8" ht="15" outlineLevel="1" thickTop="1" x14ac:dyDescent="0.3">
      <c r="B33" s="73"/>
      <c r="G33" s="73" t="s">
        <v>88</v>
      </c>
      <c r="H33" s="59">
        <f>-'1. POOL'!R43</f>
        <v>0</v>
      </c>
    </row>
    <row r="34" spans="2:8" ht="15" outlineLevel="1" thickBot="1" x14ac:dyDescent="0.35">
      <c r="B34" s="73"/>
      <c r="G34" s="51"/>
      <c r="H34" s="60">
        <f>SUM(H28:H33)</f>
        <v>800222</v>
      </c>
    </row>
    <row r="35" spans="2:8" ht="15" outlineLevel="1" thickTop="1" x14ac:dyDescent="0.3">
      <c r="B35" s="73"/>
    </row>
    <row r="36" spans="2:8" outlineLevel="1" x14ac:dyDescent="0.3">
      <c r="B36" s="73"/>
    </row>
    <row r="37" spans="2:8" outlineLevel="1" x14ac:dyDescent="0.3"/>
    <row r="38" spans="2:8" outlineLevel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INTRO</vt:lpstr>
      <vt:lpstr>1. POOL</vt:lpstr>
      <vt:lpstr>2. RATIOS</vt:lpstr>
      <vt:lpstr>3. DETALLES</vt:lpstr>
      <vt:lpstr>NO. FUENTE</vt:lpstr>
      <vt:lpstr>INTRO!Área_de_impresión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2023-03-07T16:00:00Z</cp:lastPrinted>
  <dcterms:created xsi:type="dcterms:W3CDTF">2015-06-05T18:19:34Z</dcterms:created>
  <dcterms:modified xsi:type="dcterms:W3CDTF">2024-05-31T09:12:26Z</dcterms:modified>
</cp:coreProperties>
</file>